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D:\GARANT projekt disk\GP DISK\Brigádníci\Kopecký Petr\2023\SAKO ČSPH + Mycí linka\04_Odevzdání\DPS\edit\V_Soupis s výkazem výměr\"/>
    </mc:Choice>
  </mc:AlternateContent>
  <xr:revisionPtr revIDLastSave="0" documentId="13_ncr:1_{52DE0BD3-8184-4C7E-BF19-04FF42E58BD8}" xr6:coauthVersionLast="47" xr6:coauthVersionMax="47" xr10:uidLastSave="{00000000-0000-0000-0000-000000000000}"/>
  <bookViews>
    <workbookView xWindow="28680" yWindow="-45" windowWidth="29040" windowHeight="15720" tabRatio="913" xr2:uid="{00000000-000D-0000-FFFF-FFFF00000000}"/>
  </bookViews>
  <sheets>
    <sheet name="Rekapitulace stavby" sheetId="1" r:id="rId1"/>
    <sheet name="101 - SO 04  - Kiosek  ČS..." sheetId="2" r:id="rId2"/>
    <sheet name="102 - SO 04 - stavební př..." sheetId="11" r:id="rId3"/>
    <sheet name="103 - SO 04 - zpevněné pl..." sheetId="12" r:id="rId4"/>
    <sheet name="104 - SO 04 - elektročást" sheetId="10" r:id="rId5"/>
    <sheet name="105 - SO 04 - ČSPH - tech..." sheetId="9" r:id="rId6"/>
    <sheet name="201 - Posun haly - SO05" sheetId="6" r:id="rId7"/>
    <sheet name="202 - strojovna myčky - SO05" sheetId="3" r:id="rId8"/>
    <sheet name="203 - elektročást - SO05" sheetId="8" r:id="rId9"/>
    <sheet name="204 - Myčka technol - SO05" sheetId="14" r:id="rId10"/>
    <sheet name="205 - Areálové rozvody NN" sheetId="15" r:id="rId11"/>
    <sheet name="206 - Bourací práce u zpe..." sheetId="4" r:id="rId12"/>
    <sheet name="207 - Nové zpevněné ploch..." sheetId="5" r:id="rId13"/>
    <sheet name="208 - PBŘ" sheetId="16" r:id="rId14"/>
    <sheet name="209 - vedlejší rozpočtové..." sheetId="7" r:id="rId15"/>
  </sheets>
  <definedNames>
    <definedName name="_xlnm._FilterDatabase" localSheetId="1" hidden="1">'101 - SO 04  - Kiosek  ČS...'!$C$128:$K$312</definedName>
    <definedName name="_xlnm._FilterDatabase" localSheetId="2" hidden="1">'102 - SO 04 - stavební př...'!$C$120:$K$176</definedName>
    <definedName name="_xlnm._FilterDatabase" localSheetId="3" hidden="1">'103 - SO 04 - zpevněné pl...'!$C$124:$K$222</definedName>
    <definedName name="_xlnm._FilterDatabase" localSheetId="4" hidden="1">'104 - SO 04 - elektročást'!$C$117:$K$121</definedName>
    <definedName name="_xlnm._FilterDatabase" localSheetId="5" hidden="1">'105 - SO 04 - ČSPH - tech...'!$C$117:$K$121</definedName>
    <definedName name="_xlnm._FilterDatabase" localSheetId="6" hidden="1">'201 - Posun haly - SO05'!$C$116:$K$119</definedName>
    <definedName name="_xlnm._FilterDatabase" localSheetId="7" hidden="1">'202 - strojovna myčky - SO05'!$C$124:$K$233</definedName>
    <definedName name="_xlnm._FilterDatabase" localSheetId="8" hidden="1">'203 - elektročást - SO05'!$C$116:$K$119</definedName>
    <definedName name="_xlnm._FilterDatabase" localSheetId="9" hidden="1">'204 - Myčka technol - SO05'!$C$116:$K$119</definedName>
    <definedName name="_xlnm._FilterDatabase" localSheetId="10" hidden="1">'205 - Areálové rozvody NN'!$C$116:$K$119</definedName>
    <definedName name="_xlnm._FilterDatabase" localSheetId="11" hidden="1">'206 - Bourací práce u zpe...'!$C$116:$K$119</definedName>
    <definedName name="_xlnm._FilterDatabase" localSheetId="12" hidden="1">'207 - Nové zpevněné ploch...'!$C$117:$K$121</definedName>
    <definedName name="_xlnm._FilterDatabase" localSheetId="13" hidden="1">'208 - PBŘ'!$C$116:$K$119</definedName>
    <definedName name="_xlnm._FilterDatabase" localSheetId="14" hidden="1">'209 - vedlejší rozpočtové...'!$C$118:$K$135</definedName>
    <definedName name="_xlnm.Print_Titles" localSheetId="1">'101 - SO 04  - Kiosek  ČS...'!$128:$128</definedName>
    <definedName name="_xlnm.Print_Titles" localSheetId="2">'102 - SO 04 - stavební př...'!$120:$120</definedName>
    <definedName name="_xlnm.Print_Titles" localSheetId="3">'103 - SO 04 - zpevněné pl...'!$124:$124</definedName>
    <definedName name="_xlnm.Print_Titles" localSheetId="4">'104 - SO 04 - elektročást'!$117:$117</definedName>
    <definedName name="_xlnm.Print_Titles" localSheetId="5">'105 - SO 04 - ČSPH - tech...'!$117:$117</definedName>
    <definedName name="_xlnm.Print_Titles" localSheetId="6">'201 - Posun haly - SO05'!$116:$116</definedName>
    <definedName name="_xlnm.Print_Titles" localSheetId="7">'202 - strojovna myčky - SO05'!$124:$124</definedName>
    <definedName name="_xlnm.Print_Titles" localSheetId="8">'203 - elektročást - SO05'!$116:$116</definedName>
    <definedName name="_xlnm.Print_Titles" localSheetId="9">'204 - Myčka technol - SO05'!$116:$116</definedName>
    <definedName name="_xlnm.Print_Titles" localSheetId="10">'205 - Areálové rozvody NN'!$116:$116</definedName>
    <definedName name="_xlnm.Print_Titles" localSheetId="11">'206 - Bourací práce u zpe...'!$116:$116</definedName>
    <definedName name="_xlnm.Print_Titles" localSheetId="12">'207 - Nové zpevněné ploch...'!$117:$117</definedName>
    <definedName name="_xlnm.Print_Titles" localSheetId="13">'208 - PBŘ'!$116:$116</definedName>
    <definedName name="_xlnm.Print_Titles" localSheetId="14">'209 - vedlejší rozpočtové...'!$118:$118</definedName>
    <definedName name="_xlnm.Print_Titles" localSheetId="0">'Rekapitulace stavby'!$92:$92</definedName>
    <definedName name="_xlnm.Print_Area" localSheetId="1">'101 - SO 04  - Kiosek  ČS...'!$C$4:$J$76,'101 - SO 04  - Kiosek  ČS...'!$C$82:$J$110,'101 - SO 04  - Kiosek  ČS...'!$C$116:$J$312</definedName>
    <definedName name="_xlnm.Print_Area" localSheetId="2">'102 - SO 04 - stavební př...'!$C$4:$J$76,'102 - SO 04 - stavební př...'!$C$82:$J$102,'102 - SO 04 - stavební př...'!$C$108:$J$176</definedName>
    <definedName name="_xlnm.Print_Area" localSheetId="3">'103 - SO 04 - zpevněné pl...'!$C$4:$J$76,'103 - SO 04 - zpevněné pl...'!$C$82:$J$106,'103 - SO 04 - zpevněné pl...'!$C$112:$J$222</definedName>
    <definedName name="_xlnm.Print_Area" localSheetId="4">'104 - SO 04 - elektročást'!$C$4:$J$76,'104 - SO 04 - elektročást'!$C$82:$J$99,'104 - SO 04 - elektročást'!$C$105:$J$121</definedName>
    <definedName name="_xlnm.Print_Area" localSheetId="5">'105 - SO 04 - ČSPH - tech...'!$C$4:$J$76,'105 - SO 04 - ČSPH - tech...'!$C$82:$J$99,'105 - SO 04 - ČSPH - tech...'!$C$105:$J$121</definedName>
    <definedName name="_xlnm.Print_Area" localSheetId="6">'201 - Posun haly - SO05'!$C$4:$J$76,'201 - Posun haly - SO05'!$C$82:$J$98,'201 - Posun haly - SO05'!$C$104:$J$119</definedName>
    <definedName name="_xlnm.Print_Area" localSheetId="7">'202 - strojovna myčky - SO05'!$C$4:$J$76,'202 - strojovna myčky - SO05'!$C$82:$J$106,'202 - strojovna myčky - SO05'!$C$112:$J$233</definedName>
    <definedName name="_xlnm.Print_Area" localSheetId="8">'203 - elektročást - SO05'!$C$4:$J$76,'203 - elektročást - SO05'!$C$82:$J$98,'203 - elektročást - SO05'!$C$104:$J$119</definedName>
    <definedName name="_xlnm.Print_Area" localSheetId="9">'204 - Myčka technol - SO05'!$C$4:$J$76,'204 - Myčka technol - SO05'!$C$82:$J$98,'204 - Myčka technol - SO05'!$C$104:$J$119</definedName>
    <definedName name="_xlnm.Print_Area" localSheetId="10">'205 - Areálové rozvody NN'!$C$4:$J$76,'205 - Areálové rozvody NN'!$C$82:$J$98,'205 - Areálové rozvody NN'!$C$104:$J$119</definedName>
    <definedName name="_xlnm.Print_Area" localSheetId="11">'206 - Bourací práce u zpe...'!$C$4:$J$76,'206 - Bourací práce u zpe...'!$C$82:$J$98,'206 - Bourací práce u zpe...'!$C$104:$J$119</definedName>
    <definedName name="_xlnm.Print_Area" localSheetId="12">'207 - Nové zpevněné ploch...'!$C$4:$J$76,'207 - Nové zpevněné ploch...'!$C$82:$J$99,'207 - Nové zpevněné ploch...'!$C$105:$J$121</definedName>
    <definedName name="_xlnm.Print_Area" localSheetId="13">'208 - PBŘ'!$C$4:$J$76,'208 - PBŘ'!$C$82:$J$98,'208 - PBŘ'!$C$104:$J$119</definedName>
    <definedName name="_xlnm.Print_Area" localSheetId="14">'209 - vedlejší rozpočtové...'!$C$4:$J$76,'209 - vedlejší rozpočtové...'!$C$82:$J$100,'209 - vedlejší rozpočtové...'!$C$106:$J$135</definedName>
    <definedName name="_xlnm.Print_Area" localSheetId="0">'Rekapitulace stavby'!$D$4:$AO$76,'Rekapitulace stavby'!$C$82:$AQ$110</definedName>
  </definedNames>
  <calcPr calcId="181029"/>
</workbook>
</file>

<file path=xl/calcChain.xml><?xml version="1.0" encoding="utf-8"?>
<calcChain xmlns="http://schemas.openxmlformats.org/spreadsheetml/2006/main">
  <c r="AZ107" i="1" l="1"/>
  <c r="AV107" i="1"/>
  <c r="AU107" i="1"/>
  <c r="E109" i="16"/>
  <c r="BK119" i="16" l="1"/>
  <c r="BK118" i="16" s="1"/>
  <c r="J118" i="16" s="1"/>
  <c r="J97" i="16" s="1"/>
  <c r="BI119" i="16"/>
  <c r="F37" i="16" s="1"/>
  <c r="BH119" i="16"/>
  <c r="F36" i="16" s="1"/>
  <c r="BG119" i="16"/>
  <c r="F35" i="16" s="1"/>
  <c r="BF119" i="16"/>
  <c r="J34" i="16" s="1"/>
  <c r="T119" i="16"/>
  <c r="R119" i="16"/>
  <c r="R118" i="16" s="1"/>
  <c r="R117" i="16" s="1"/>
  <c r="P119" i="16"/>
  <c r="J119" i="16"/>
  <c r="BE119" i="16" s="1"/>
  <c r="J33" i="16" s="1"/>
  <c r="T118" i="16"/>
  <c r="T117" i="16" s="1"/>
  <c r="P118" i="16"/>
  <c r="P117" i="16" s="1"/>
  <c r="J111" i="16"/>
  <c r="F111" i="16"/>
  <c r="J89" i="16"/>
  <c r="F89" i="16"/>
  <c r="E87" i="16"/>
  <c r="J37" i="16"/>
  <c r="J36" i="16"/>
  <c r="J35" i="16"/>
  <c r="F34" i="16"/>
  <c r="J24" i="16"/>
  <c r="E24" i="16"/>
  <c r="J114" i="16" s="1"/>
  <c r="J23" i="16"/>
  <c r="J21" i="16"/>
  <c r="E21" i="16"/>
  <c r="J91" i="16" s="1"/>
  <c r="J20" i="16"/>
  <c r="J18" i="16"/>
  <c r="E18" i="16"/>
  <c r="F92" i="16" s="1"/>
  <c r="J17" i="16"/>
  <c r="J15" i="16"/>
  <c r="E15" i="16"/>
  <c r="F91" i="16" s="1"/>
  <c r="J14" i="16"/>
  <c r="E7" i="16"/>
  <c r="E107" i="16" s="1"/>
  <c r="F114" i="16" l="1"/>
  <c r="E85" i="16"/>
  <c r="F33" i="16"/>
  <c r="F113" i="16"/>
  <c r="BK117" i="16"/>
  <c r="J117" i="16" s="1"/>
  <c r="J92" i="16"/>
  <c r="J113" i="16"/>
  <c r="J30" i="16" l="1"/>
  <c r="J96" i="16"/>
  <c r="BK119" i="15"/>
  <c r="BI119" i="15"/>
  <c r="F37" i="15" s="1"/>
  <c r="BH119" i="15"/>
  <c r="F36" i="15" s="1"/>
  <c r="BG119" i="15"/>
  <c r="F35" i="15" s="1"/>
  <c r="BF119" i="15"/>
  <c r="F34" i="15" s="1"/>
  <c r="T119" i="15"/>
  <c r="T118" i="15" s="1"/>
  <c r="T117" i="15" s="1"/>
  <c r="R119" i="15"/>
  <c r="R118" i="15" s="1"/>
  <c r="R117" i="15" s="1"/>
  <c r="P119" i="15"/>
  <c r="P118" i="15" s="1"/>
  <c r="P117" i="15" s="1"/>
  <c r="J119" i="15"/>
  <c r="BE119" i="15" s="1"/>
  <c r="BK118" i="15"/>
  <c r="J118" i="15" s="1"/>
  <c r="J97" i="15" s="1"/>
  <c r="J111" i="15"/>
  <c r="F111" i="15"/>
  <c r="E109" i="15"/>
  <c r="J89" i="15"/>
  <c r="F89" i="15"/>
  <c r="E87" i="15"/>
  <c r="J37" i="15"/>
  <c r="J36" i="15"/>
  <c r="J35" i="15"/>
  <c r="J24" i="15"/>
  <c r="E24" i="15"/>
  <c r="J114" i="15" s="1"/>
  <c r="J23" i="15"/>
  <c r="J21" i="15"/>
  <c r="E21" i="15"/>
  <c r="J113" i="15" s="1"/>
  <c r="J20" i="15"/>
  <c r="J18" i="15"/>
  <c r="E18" i="15"/>
  <c r="F114" i="15" s="1"/>
  <c r="J17" i="15"/>
  <c r="J15" i="15"/>
  <c r="E15" i="15"/>
  <c r="F91" i="15" s="1"/>
  <c r="J14" i="15"/>
  <c r="E7" i="15"/>
  <c r="E107" i="15" s="1"/>
  <c r="BK119" i="14"/>
  <c r="BK118" i="14" s="1"/>
  <c r="J118" i="14" s="1"/>
  <c r="J97" i="14" s="1"/>
  <c r="BI119" i="14"/>
  <c r="F37" i="14" s="1"/>
  <c r="BH119" i="14"/>
  <c r="F36" i="14" s="1"/>
  <c r="BG119" i="14"/>
  <c r="F35" i="14" s="1"/>
  <c r="BF119" i="14"/>
  <c r="F34" i="14" s="1"/>
  <c r="T119" i="14"/>
  <c r="T118" i="14" s="1"/>
  <c r="T117" i="14" s="1"/>
  <c r="R119" i="14"/>
  <c r="R118" i="14" s="1"/>
  <c r="R117" i="14" s="1"/>
  <c r="P119" i="14"/>
  <c r="P118" i="14" s="1"/>
  <c r="P117" i="14" s="1"/>
  <c r="J119" i="14"/>
  <c r="BE119" i="14" s="1"/>
  <c r="F33" i="14" s="1"/>
  <c r="J111" i="14"/>
  <c r="F111" i="14"/>
  <c r="E109" i="14"/>
  <c r="J89" i="14"/>
  <c r="F89" i="14"/>
  <c r="E87" i="14"/>
  <c r="J37" i="14"/>
  <c r="J36" i="14"/>
  <c r="J35" i="14"/>
  <c r="J24" i="14"/>
  <c r="E24" i="14"/>
  <c r="J114" i="14" s="1"/>
  <c r="J23" i="14"/>
  <c r="J21" i="14"/>
  <c r="E21" i="14"/>
  <c r="J113" i="14" s="1"/>
  <c r="J20" i="14"/>
  <c r="J18" i="14"/>
  <c r="E18" i="14"/>
  <c r="F92" i="14" s="1"/>
  <c r="J17" i="14"/>
  <c r="J15" i="14"/>
  <c r="E15" i="14"/>
  <c r="F91" i="14" s="1"/>
  <c r="J14" i="14"/>
  <c r="E7" i="14"/>
  <c r="E107" i="14" s="1"/>
  <c r="AZ103" i="1"/>
  <c r="AV103" i="1"/>
  <c r="AU103" i="1"/>
  <c r="E87" i="6"/>
  <c r="E87" i="9"/>
  <c r="E113" i="11"/>
  <c r="J39" i="16" l="1"/>
  <c r="AG107" i="1"/>
  <c r="AN107" i="1" s="1"/>
  <c r="J34" i="15"/>
  <c r="E85" i="15"/>
  <c r="J91" i="15"/>
  <c r="F33" i="15"/>
  <c r="J33" i="15"/>
  <c r="F92" i="15"/>
  <c r="F113" i="15"/>
  <c r="BK117" i="15"/>
  <c r="J117" i="15" s="1"/>
  <c r="J92" i="15"/>
  <c r="J34" i="14"/>
  <c r="E85" i="14"/>
  <c r="F114" i="14"/>
  <c r="J91" i="14"/>
  <c r="J33" i="14"/>
  <c r="F113" i="14"/>
  <c r="BK117" i="14"/>
  <c r="J117" i="14" s="1"/>
  <c r="J92" i="14"/>
  <c r="J37" i="12"/>
  <c r="J36" i="12"/>
  <c r="AY97" i="1" s="1"/>
  <c r="J35" i="12"/>
  <c r="AX97" i="1" s="1"/>
  <c r="BI222" i="12"/>
  <c r="BH222" i="12"/>
  <c r="BG222" i="12"/>
  <c r="BF222" i="12"/>
  <c r="T222" i="12"/>
  <c r="R222" i="12"/>
  <c r="P222" i="12"/>
  <c r="BI221" i="12"/>
  <c r="BH221" i="12"/>
  <c r="BG221" i="12"/>
  <c r="BF221" i="12"/>
  <c r="T221" i="12"/>
  <c r="R221" i="12"/>
  <c r="P221" i="12"/>
  <c r="BI220" i="12"/>
  <c r="BH220" i="12"/>
  <c r="BG220" i="12"/>
  <c r="BF220" i="12"/>
  <c r="T220" i="12"/>
  <c r="R220" i="12"/>
  <c r="P220" i="12"/>
  <c r="BI218" i="12"/>
  <c r="BH218" i="12"/>
  <c r="BG218" i="12"/>
  <c r="BF218" i="12"/>
  <c r="T218" i="12"/>
  <c r="R218" i="12"/>
  <c r="P218" i="12"/>
  <c r="BI217" i="12"/>
  <c r="BH217" i="12"/>
  <c r="BG217" i="12"/>
  <c r="BF217" i="12"/>
  <c r="T217" i="12"/>
  <c r="R217" i="12"/>
  <c r="P217" i="12"/>
  <c r="BI215" i="12"/>
  <c r="BH215" i="12"/>
  <c r="BG215" i="12"/>
  <c r="BF215" i="12"/>
  <c r="T215" i="12"/>
  <c r="R215" i="12"/>
  <c r="P215" i="12"/>
  <c r="BI214" i="12"/>
  <c r="BH214" i="12"/>
  <c r="BG214" i="12"/>
  <c r="BF214" i="12"/>
  <c r="T214" i="12"/>
  <c r="R214" i="12"/>
  <c r="P214" i="12"/>
  <c r="BI213" i="12"/>
  <c r="BH213" i="12"/>
  <c r="BG213" i="12"/>
  <c r="BF213" i="12"/>
  <c r="T213" i="12"/>
  <c r="R213" i="12"/>
  <c r="P213" i="12"/>
  <c r="BI210" i="12"/>
  <c r="BH210" i="12"/>
  <c r="BG210" i="12"/>
  <c r="BF210" i="12"/>
  <c r="T210" i="12"/>
  <c r="R210" i="12"/>
  <c r="P210" i="12"/>
  <c r="BI207" i="12"/>
  <c r="BH207" i="12"/>
  <c r="BG207" i="12"/>
  <c r="BF207" i="12"/>
  <c r="T207" i="12"/>
  <c r="R207" i="12"/>
  <c r="P207" i="12"/>
  <c r="BI204" i="12"/>
  <c r="BH204" i="12"/>
  <c r="BG204" i="12"/>
  <c r="BF204" i="12"/>
  <c r="T204" i="12"/>
  <c r="R204" i="12"/>
  <c r="P204" i="12"/>
  <c r="BI201" i="12"/>
  <c r="BH201" i="12"/>
  <c r="BG201" i="12"/>
  <c r="BF201" i="12"/>
  <c r="T201" i="12"/>
  <c r="R201" i="12"/>
  <c r="P201" i="12"/>
  <c r="BI195" i="12"/>
  <c r="BH195" i="12"/>
  <c r="BG195" i="12"/>
  <c r="BF195" i="12"/>
  <c r="T195" i="12"/>
  <c r="R195" i="12"/>
  <c r="P195" i="12"/>
  <c r="BI189" i="12"/>
  <c r="BH189" i="12"/>
  <c r="BG189" i="12"/>
  <c r="BF189" i="12"/>
  <c r="T189" i="12"/>
  <c r="R189" i="12"/>
  <c r="P189" i="12"/>
  <c r="BI187" i="12"/>
  <c r="BH187" i="12"/>
  <c r="BG187" i="12"/>
  <c r="BF187" i="12"/>
  <c r="T187" i="12"/>
  <c r="R187" i="12"/>
  <c r="P187" i="12"/>
  <c r="BI186" i="12"/>
  <c r="BH186" i="12"/>
  <c r="BG186" i="12"/>
  <c r="BF186" i="12"/>
  <c r="T186" i="12"/>
  <c r="R186" i="12"/>
  <c r="P186" i="12"/>
  <c r="BI185" i="12"/>
  <c r="BH185" i="12"/>
  <c r="BG185" i="12"/>
  <c r="BF185" i="12"/>
  <c r="T185" i="12"/>
  <c r="R185" i="12"/>
  <c r="P185" i="12"/>
  <c r="BI184" i="12"/>
  <c r="BH184" i="12"/>
  <c r="BG184" i="12"/>
  <c r="BF184" i="12"/>
  <c r="T184" i="12"/>
  <c r="R184" i="12"/>
  <c r="P184" i="12"/>
  <c r="BI183" i="12"/>
  <c r="BH183" i="12"/>
  <c r="BG183" i="12"/>
  <c r="BF183" i="12"/>
  <c r="T183" i="12"/>
  <c r="R183" i="12"/>
  <c r="P183" i="12"/>
  <c r="BI182" i="12"/>
  <c r="BH182" i="12"/>
  <c r="BG182" i="12"/>
  <c r="BF182" i="12"/>
  <c r="T182" i="12"/>
  <c r="R182" i="12"/>
  <c r="P182" i="12"/>
  <c r="BI180" i="12"/>
  <c r="BH180" i="12"/>
  <c r="BG180" i="12"/>
  <c r="BF180" i="12"/>
  <c r="T180" i="12"/>
  <c r="R180" i="12"/>
  <c r="P180" i="12"/>
  <c r="BI179" i="12"/>
  <c r="BH179" i="12"/>
  <c r="BG179" i="12"/>
  <c r="BF179" i="12"/>
  <c r="T179" i="12"/>
  <c r="R179" i="12"/>
  <c r="P179" i="12"/>
  <c r="BI178" i="12"/>
  <c r="BH178" i="12"/>
  <c r="BG178" i="12"/>
  <c r="BF178" i="12"/>
  <c r="T178" i="12"/>
  <c r="R178" i="12"/>
  <c r="P178" i="12"/>
  <c r="BI176" i="12"/>
  <c r="BH176" i="12"/>
  <c r="BG176" i="12"/>
  <c r="BF176" i="12"/>
  <c r="T176" i="12"/>
  <c r="T175" i="12" s="1"/>
  <c r="R176" i="12"/>
  <c r="R175" i="12" s="1"/>
  <c r="P176" i="12"/>
  <c r="P175" i="12"/>
  <c r="BI173" i="12"/>
  <c r="BH173" i="12"/>
  <c r="BG173" i="12"/>
  <c r="BF173" i="12"/>
  <c r="T173" i="12"/>
  <c r="R173" i="12"/>
  <c r="P173" i="12"/>
  <c r="BI172" i="12"/>
  <c r="BH172" i="12"/>
  <c r="BG172" i="12"/>
  <c r="BF172" i="12"/>
  <c r="T172" i="12"/>
  <c r="R172" i="12"/>
  <c r="P172" i="12"/>
  <c r="BI170" i="12"/>
  <c r="BH170" i="12"/>
  <c r="BG170" i="12"/>
  <c r="BF170" i="12"/>
  <c r="T170" i="12"/>
  <c r="R170" i="12"/>
  <c r="P170" i="12"/>
  <c r="BI168" i="12"/>
  <c r="BH168" i="12"/>
  <c r="BG168" i="12"/>
  <c r="BF168" i="12"/>
  <c r="T168" i="12"/>
  <c r="R168" i="12"/>
  <c r="P168" i="12"/>
  <c r="BI165" i="12"/>
  <c r="BH165" i="12"/>
  <c r="BG165" i="12"/>
  <c r="BF165" i="12"/>
  <c r="T165" i="12"/>
  <c r="R165" i="12"/>
  <c r="P165" i="12"/>
  <c r="BI163" i="12"/>
  <c r="BH163" i="12"/>
  <c r="BG163" i="12"/>
  <c r="BF163" i="12"/>
  <c r="T163" i="12"/>
  <c r="R163" i="12"/>
  <c r="P163" i="12"/>
  <c r="BI157" i="12"/>
  <c r="BH157" i="12"/>
  <c r="BG157" i="12"/>
  <c r="BF157" i="12"/>
  <c r="T157" i="12"/>
  <c r="R157" i="12"/>
  <c r="P157" i="12"/>
  <c r="BI155" i="12"/>
  <c r="BH155" i="12"/>
  <c r="BG155" i="12"/>
  <c r="BF155" i="12"/>
  <c r="T155" i="12"/>
  <c r="R155" i="12"/>
  <c r="P155" i="12"/>
  <c r="BI149" i="12"/>
  <c r="BH149" i="12"/>
  <c r="BG149" i="12"/>
  <c r="BF149" i="12"/>
  <c r="T149" i="12"/>
  <c r="R149" i="12"/>
  <c r="P149" i="12"/>
  <c r="BI147" i="12"/>
  <c r="BH147" i="12"/>
  <c r="BG147" i="12"/>
  <c r="BF147" i="12"/>
  <c r="T147" i="12"/>
  <c r="R147" i="12"/>
  <c r="P147" i="12"/>
  <c r="BI146" i="12"/>
  <c r="BH146" i="12"/>
  <c r="BG146" i="12"/>
  <c r="BF146" i="12"/>
  <c r="T146" i="12"/>
  <c r="R146" i="12"/>
  <c r="P146" i="12"/>
  <c r="BI145" i="12"/>
  <c r="BH145" i="12"/>
  <c r="BG145" i="12"/>
  <c r="BF145" i="12"/>
  <c r="T145" i="12"/>
  <c r="R145" i="12"/>
  <c r="P145" i="12"/>
  <c r="BI142" i="12"/>
  <c r="BH142" i="12"/>
  <c r="BG142" i="12"/>
  <c r="BF142" i="12"/>
  <c r="T142" i="12"/>
  <c r="R142" i="12"/>
  <c r="P142" i="12"/>
  <c r="BI141" i="12"/>
  <c r="BH141" i="12"/>
  <c r="BG141" i="12"/>
  <c r="BF141" i="12"/>
  <c r="T141" i="12"/>
  <c r="R141" i="12"/>
  <c r="P141" i="12"/>
  <c r="BI140" i="12"/>
  <c r="BH140" i="12"/>
  <c r="BG140" i="12"/>
  <c r="BF140" i="12"/>
  <c r="T140" i="12"/>
  <c r="R140" i="12"/>
  <c r="P140" i="12"/>
  <c r="BI139" i="12"/>
  <c r="BH139" i="12"/>
  <c r="BG139" i="12"/>
  <c r="BF139" i="12"/>
  <c r="T139" i="12"/>
  <c r="R139" i="12"/>
  <c r="P139" i="12"/>
  <c r="BI138" i="12"/>
  <c r="BH138" i="12"/>
  <c r="BG138" i="12"/>
  <c r="BF138" i="12"/>
  <c r="T138" i="12"/>
  <c r="R138" i="12"/>
  <c r="P138" i="12"/>
  <c r="BI136" i="12"/>
  <c r="BH136" i="12"/>
  <c r="BG136" i="12"/>
  <c r="BF136" i="12"/>
  <c r="T136" i="12"/>
  <c r="R136" i="12"/>
  <c r="P136" i="12"/>
  <c r="BI134" i="12"/>
  <c r="BH134" i="12"/>
  <c r="BG134" i="12"/>
  <c r="BF134" i="12"/>
  <c r="T134" i="12"/>
  <c r="R134" i="12"/>
  <c r="P134" i="12"/>
  <c r="BI133" i="12"/>
  <c r="BH133" i="12"/>
  <c r="BG133" i="12"/>
  <c r="BF133" i="12"/>
  <c r="T133" i="12"/>
  <c r="R133" i="12"/>
  <c r="P133" i="12"/>
  <c r="BI132" i="12"/>
  <c r="BH132" i="12"/>
  <c r="BG132" i="12"/>
  <c r="BF132" i="12"/>
  <c r="T132" i="12"/>
  <c r="R132" i="12"/>
  <c r="P132" i="12"/>
  <c r="BI130" i="12"/>
  <c r="BH130" i="12"/>
  <c r="BG130" i="12"/>
  <c r="BF130" i="12"/>
  <c r="T130" i="12"/>
  <c r="R130" i="12"/>
  <c r="P130" i="12"/>
  <c r="BI128" i="12"/>
  <c r="BH128" i="12"/>
  <c r="BG128" i="12"/>
  <c r="BF128" i="12"/>
  <c r="T128" i="12"/>
  <c r="R128" i="12"/>
  <c r="P128" i="12"/>
  <c r="F119" i="12"/>
  <c r="E117" i="12"/>
  <c r="F89" i="12"/>
  <c r="E87" i="12"/>
  <c r="J24" i="12"/>
  <c r="E24" i="12"/>
  <c r="J92" i="12" s="1"/>
  <c r="J23" i="12"/>
  <c r="J21" i="12"/>
  <c r="E21" i="12"/>
  <c r="J121" i="12" s="1"/>
  <c r="J20" i="12"/>
  <c r="J18" i="12"/>
  <c r="E18" i="12"/>
  <c r="F122" i="12" s="1"/>
  <c r="J17" i="12"/>
  <c r="J15" i="12"/>
  <c r="E15" i="12"/>
  <c r="F121" i="12" s="1"/>
  <c r="J14" i="12"/>
  <c r="J89" i="12"/>
  <c r="E7" i="12"/>
  <c r="E85" i="12" s="1"/>
  <c r="J37" i="11"/>
  <c r="J36" i="11"/>
  <c r="AY96" i="1" s="1"/>
  <c r="J35" i="11"/>
  <c r="AX96" i="1" s="1"/>
  <c r="BI173" i="11"/>
  <c r="BH173" i="11"/>
  <c r="BG173" i="11"/>
  <c r="BF173" i="11"/>
  <c r="T173" i="11"/>
  <c r="T172" i="11" s="1"/>
  <c r="R173" i="11"/>
  <c r="R172" i="11" s="1"/>
  <c r="P173" i="11"/>
  <c r="P172" i="11" s="1"/>
  <c r="BI171" i="11"/>
  <c r="BH171" i="11"/>
  <c r="BG171" i="11"/>
  <c r="BF171" i="11"/>
  <c r="T171" i="11"/>
  <c r="T170" i="11"/>
  <c r="R171" i="11"/>
  <c r="R170" i="11" s="1"/>
  <c r="P171" i="11"/>
  <c r="P170" i="11" s="1"/>
  <c r="BI164" i="11"/>
  <c r="BH164" i="11"/>
  <c r="BG164" i="11"/>
  <c r="BF164" i="11"/>
  <c r="T164" i="11"/>
  <c r="R164" i="11"/>
  <c r="P164" i="11"/>
  <c r="BI163" i="11"/>
  <c r="BH163" i="11"/>
  <c r="BG163" i="11"/>
  <c r="BF163" i="11"/>
  <c r="T163" i="11"/>
  <c r="R163" i="11"/>
  <c r="P163" i="11"/>
  <c r="BI157" i="11"/>
  <c r="BH157" i="11"/>
  <c r="BG157" i="11"/>
  <c r="BF157" i="11"/>
  <c r="T157" i="11"/>
  <c r="R157" i="11"/>
  <c r="P157" i="11"/>
  <c r="BI153" i="11"/>
  <c r="BH153" i="11"/>
  <c r="BG153" i="11"/>
  <c r="BF153" i="11"/>
  <c r="T153" i="11"/>
  <c r="R153" i="11"/>
  <c r="P153" i="11"/>
  <c r="BI149" i="11"/>
  <c r="BH149" i="11"/>
  <c r="BG149" i="11"/>
  <c r="BF149" i="11"/>
  <c r="T149" i="11"/>
  <c r="R149" i="11"/>
  <c r="P149" i="11"/>
  <c r="BI145" i="11"/>
  <c r="BH145" i="11"/>
  <c r="BG145" i="11"/>
  <c r="BF145" i="11"/>
  <c r="T145" i="11"/>
  <c r="R145" i="11"/>
  <c r="P145" i="11"/>
  <c r="BI142" i="11"/>
  <c r="BH142" i="11"/>
  <c r="BG142" i="11"/>
  <c r="BF142" i="11"/>
  <c r="T142" i="11"/>
  <c r="R142" i="11"/>
  <c r="P142" i="11"/>
  <c r="BI141" i="11"/>
  <c r="BH141" i="11"/>
  <c r="BG141" i="11"/>
  <c r="BF141" i="11"/>
  <c r="T141" i="11"/>
  <c r="R141" i="11"/>
  <c r="P141" i="11"/>
  <c r="BI139" i="11"/>
  <c r="BH139" i="11"/>
  <c r="BG139" i="11"/>
  <c r="BF139" i="11"/>
  <c r="T139" i="11"/>
  <c r="R139" i="11"/>
  <c r="P139" i="11"/>
  <c r="BI137" i="11"/>
  <c r="BH137" i="11"/>
  <c r="BG137" i="11"/>
  <c r="BF137" i="11"/>
  <c r="T137" i="11"/>
  <c r="R137" i="11"/>
  <c r="P137" i="11"/>
  <c r="BI135" i="11"/>
  <c r="BH135" i="11"/>
  <c r="BG135" i="11"/>
  <c r="BF135" i="11"/>
  <c r="T135" i="11"/>
  <c r="R135" i="11"/>
  <c r="P135" i="11"/>
  <c r="BI124" i="11"/>
  <c r="BH124" i="11"/>
  <c r="BG124" i="11"/>
  <c r="BF124" i="11"/>
  <c r="T124" i="11"/>
  <c r="R124" i="11"/>
  <c r="P124" i="11"/>
  <c r="F115" i="11"/>
  <c r="F89" i="11"/>
  <c r="E87" i="11"/>
  <c r="J24" i="11"/>
  <c r="E24" i="11"/>
  <c r="J92" i="11" s="1"/>
  <c r="J23" i="11"/>
  <c r="J21" i="11"/>
  <c r="E21" i="11"/>
  <c r="J91" i="11" s="1"/>
  <c r="J20" i="11"/>
  <c r="J18" i="11"/>
  <c r="E18" i="11"/>
  <c r="F92" i="11" s="1"/>
  <c r="J17" i="11"/>
  <c r="J15" i="11"/>
  <c r="E15" i="11"/>
  <c r="F117" i="11" s="1"/>
  <c r="J14" i="11"/>
  <c r="J115" i="11"/>
  <c r="E7" i="11"/>
  <c r="E85" i="11" s="1"/>
  <c r="J37" i="10"/>
  <c r="J36" i="10"/>
  <c r="AY98" i="1" s="1"/>
  <c r="J35" i="10"/>
  <c r="AX98" i="1" s="1"/>
  <c r="BI121" i="10"/>
  <c r="F37" i="10" s="1"/>
  <c r="BD98" i="1" s="1"/>
  <c r="BH121" i="10"/>
  <c r="F36" i="10" s="1"/>
  <c r="BC98" i="1" s="1"/>
  <c r="BG121" i="10"/>
  <c r="F35" i="10" s="1"/>
  <c r="BB98" i="1" s="1"/>
  <c r="BF121" i="10"/>
  <c r="T121" i="10"/>
  <c r="T120" i="10" s="1"/>
  <c r="T119" i="10" s="1"/>
  <c r="T118" i="10" s="1"/>
  <c r="R121" i="10"/>
  <c r="R120" i="10" s="1"/>
  <c r="R119" i="10" s="1"/>
  <c r="R118" i="10" s="1"/>
  <c r="P121" i="10"/>
  <c r="P120" i="10"/>
  <c r="P119" i="10" s="1"/>
  <c r="P118" i="10" s="1"/>
  <c r="AU98" i="1" s="1"/>
  <c r="F112" i="10"/>
  <c r="E110" i="10"/>
  <c r="F89" i="10"/>
  <c r="E87" i="10"/>
  <c r="J24" i="10"/>
  <c r="E24" i="10"/>
  <c r="J115" i="10" s="1"/>
  <c r="J23" i="10"/>
  <c r="J21" i="10"/>
  <c r="E21" i="10"/>
  <c r="J114" i="10" s="1"/>
  <c r="J20" i="10"/>
  <c r="J18" i="10"/>
  <c r="E18" i="10"/>
  <c r="F92" i="10" s="1"/>
  <c r="J17" i="10"/>
  <c r="J15" i="10"/>
  <c r="E15" i="10"/>
  <c r="F91" i="10" s="1"/>
  <c r="J14" i="10"/>
  <c r="J112" i="10"/>
  <c r="E7" i="10"/>
  <c r="E108" i="10" s="1"/>
  <c r="J37" i="9"/>
  <c r="J36" i="9"/>
  <c r="AY99" i="1" s="1"/>
  <c r="J35" i="9"/>
  <c r="AX99" i="1" s="1"/>
  <c r="BI121" i="9"/>
  <c r="BH121" i="9"/>
  <c r="F36" i="9" s="1"/>
  <c r="BC99" i="1" s="1"/>
  <c r="BG121" i="9"/>
  <c r="F35" i="9" s="1"/>
  <c r="BB99" i="1" s="1"/>
  <c r="BF121" i="9"/>
  <c r="T121" i="9"/>
  <c r="T120" i="9" s="1"/>
  <c r="T119" i="9" s="1"/>
  <c r="T118" i="9" s="1"/>
  <c r="R121" i="9"/>
  <c r="R120" i="9" s="1"/>
  <c r="R119" i="9" s="1"/>
  <c r="R118" i="9" s="1"/>
  <c r="P121" i="9"/>
  <c r="P120" i="9" s="1"/>
  <c r="P119" i="9" s="1"/>
  <c r="P118" i="9" s="1"/>
  <c r="AU99" i="1" s="1"/>
  <c r="F112" i="9"/>
  <c r="E110" i="9"/>
  <c r="F89" i="9"/>
  <c r="J24" i="9"/>
  <c r="E24" i="9"/>
  <c r="J92" i="9" s="1"/>
  <c r="J23" i="9"/>
  <c r="J21" i="9"/>
  <c r="E21" i="9"/>
  <c r="J114" i="9" s="1"/>
  <c r="J20" i="9"/>
  <c r="J18" i="9"/>
  <c r="E18" i="9"/>
  <c r="F115" i="9" s="1"/>
  <c r="J17" i="9"/>
  <c r="J15" i="9"/>
  <c r="E15" i="9"/>
  <c r="F91" i="9" s="1"/>
  <c r="J14" i="9"/>
  <c r="J112" i="9"/>
  <c r="E7" i="9"/>
  <c r="E108" i="9" s="1"/>
  <c r="J37" i="8"/>
  <c r="J36" i="8"/>
  <c r="AY102" i="1" s="1"/>
  <c r="J35" i="8"/>
  <c r="AX102" i="1" s="1"/>
  <c r="BI119" i="8"/>
  <c r="BH119" i="8"/>
  <c r="BG119" i="8"/>
  <c r="F35" i="8" s="1"/>
  <c r="BB102" i="1" s="1"/>
  <c r="BF119" i="8"/>
  <c r="T119" i="8"/>
  <c r="T118" i="8" s="1"/>
  <c r="T117" i="8" s="1"/>
  <c r="R119" i="8"/>
  <c r="R118" i="8" s="1"/>
  <c r="R117" i="8" s="1"/>
  <c r="P119" i="8"/>
  <c r="P118" i="8" s="1"/>
  <c r="P117" i="8" s="1"/>
  <c r="AU102" i="1" s="1"/>
  <c r="F111" i="8"/>
  <c r="E109" i="8"/>
  <c r="F89" i="8"/>
  <c r="E87" i="8"/>
  <c r="J24" i="8"/>
  <c r="E24" i="8"/>
  <c r="J114" i="8" s="1"/>
  <c r="J23" i="8"/>
  <c r="J21" i="8"/>
  <c r="E21" i="8"/>
  <c r="J91" i="8" s="1"/>
  <c r="J20" i="8"/>
  <c r="J18" i="8"/>
  <c r="E18" i="8"/>
  <c r="F114" i="8" s="1"/>
  <c r="J17" i="8"/>
  <c r="J15" i="8"/>
  <c r="E15" i="8"/>
  <c r="F113" i="8" s="1"/>
  <c r="J14" i="8"/>
  <c r="J89" i="8"/>
  <c r="E7" i="8"/>
  <c r="E107" i="8" s="1"/>
  <c r="J121" i="7"/>
  <c r="J98" i="7" s="1"/>
  <c r="J37" i="7"/>
  <c r="J36" i="7"/>
  <c r="AY108" i="1" s="1"/>
  <c r="J35" i="7"/>
  <c r="BI135" i="7"/>
  <c r="BH135" i="7"/>
  <c r="BG135" i="7"/>
  <c r="BF135" i="7"/>
  <c r="T135" i="7"/>
  <c r="R135" i="7"/>
  <c r="P135" i="7"/>
  <c r="BI134" i="7"/>
  <c r="BH134" i="7"/>
  <c r="BG134" i="7"/>
  <c r="BF134" i="7"/>
  <c r="T134" i="7"/>
  <c r="R134" i="7"/>
  <c r="P134" i="7"/>
  <c r="BI133" i="7"/>
  <c r="BH133" i="7"/>
  <c r="BG133" i="7"/>
  <c r="BF133" i="7"/>
  <c r="T133" i="7"/>
  <c r="R133" i="7"/>
  <c r="P133" i="7"/>
  <c r="BI132" i="7"/>
  <c r="BH132" i="7"/>
  <c r="BG132" i="7"/>
  <c r="BF132" i="7"/>
  <c r="T132" i="7"/>
  <c r="R132" i="7"/>
  <c r="P132" i="7"/>
  <c r="BI131" i="7"/>
  <c r="BH131" i="7"/>
  <c r="BG131" i="7"/>
  <c r="BF131" i="7"/>
  <c r="T131" i="7"/>
  <c r="R131" i="7"/>
  <c r="P131" i="7"/>
  <c r="BI130" i="7"/>
  <c r="BH130" i="7"/>
  <c r="BG130" i="7"/>
  <c r="BF130" i="7"/>
  <c r="T130" i="7"/>
  <c r="R130" i="7"/>
  <c r="P130" i="7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BI127" i="7"/>
  <c r="BH127" i="7"/>
  <c r="BG127" i="7"/>
  <c r="BF127" i="7"/>
  <c r="T127" i="7"/>
  <c r="R127" i="7"/>
  <c r="P127" i="7"/>
  <c r="BI126" i="7"/>
  <c r="BH126" i="7"/>
  <c r="BG126" i="7"/>
  <c r="BF126" i="7"/>
  <c r="T126" i="7"/>
  <c r="R126" i="7"/>
  <c r="P126" i="7"/>
  <c r="BI125" i="7"/>
  <c r="BH125" i="7"/>
  <c r="BG125" i="7"/>
  <c r="BF125" i="7"/>
  <c r="T125" i="7"/>
  <c r="R125" i="7"/>
  <c r="P125" i="7"/>
  <c r="BI124" i="7"/>
  <c r="BH124" i="7"/>
  <c r="BG124" i="7"/>
  <c r="BF124" i="7"/>
  <c r="T124" i="7"/>
  <c r="R124" i="7"/>
  <c r="P124" i="7"/>
  <c r="BI123" i="7"/>
  <c r="BH123" i="7"/>
  <c r="BG123" i="7"/>
  <c r="BF123" i="7"/>
  <c r="T123" i="7"/>
  <c r="R123" i="7"/>
  <c r="P123" i="7"/>
  <c r="F113" i="7"/>
  <c r="E111" i="7"/>
  <c r="F89" i="7"/>
  <c r="E87" i="7"/>
  <c r="J24" i="7"/>
  <c r="E24" i="7"/>
  <c r="J116" i="7" s="1"/>
  <c r="J23" i="7"/>
  <c r="J21" i="7"/>
  <c r="E21" i="7"/>
  <c r="J91" i="7" s="1"/>
  <c r="J20" i="7"/>
  <c r="J18" i="7"/>
  <c r="E18" i="7"/>
  <c r="F116" i="7" s="1"/>
  <c r="J17" i="7"/>
  <c r="J15" i="7"/>
  <c r="E15" i="7"/>
  <c r="F115" i="7" s="1"/>
  <c r="J14" i="7"/>
  <c r="J89" i="7"/>
  <c r="E7" i="7"/>
  <c r="E85" i="7" s="1"/>
  <c r="J37" i="6"/>
  <c r="J36" i="6"/>
  <c r="AY100" i="1"/>
  <c r="J35" i="6"/>
  <c r="AX100" i="1"/>
  <c r="BI119" i="6"/>
  <c r="F37" i="6" s="1"/>
  <c r="BD100" i="1" s="1"/>
  <c r="BH119" i="6"/>
  <c r="BG119" i="6"/>
  <c r="F35" i="6" s="1"/>
  <c r="BB100" i="1" s="1"/>
  <c r="BF119" i="6"/>
  <c r="F34" i="6" s="1"/>
  <c r="T119" i="6"/>
  <c r="T118" i="6" s="1"/>
  <c r="T117" i="6" s="1"/>
  <c r="R119" i="6"/>
  <c r="R118" i="6" s="1"/>
  <c r="R117" i="6" s="1"/>
  <c r="P119" i="6"/>
  <c r="P118" i="6" s="1"/>
  <c r="P117" i="6" s="1"/>
  <c r="AU100" i="1" s="1"/>
  <c r="F111" i="6"/>
  <c r="E109" i="6"/>
  <c r="F89" i="6"/>
  <c r="J24" i="6"/>
  <c r="E24" i="6"/>
  <c r="J114" i="6" s="1"/>
  <c r="J23" i="6"/>
  <c r="J21" i="6"/>
  <c r="E21" i="6"/>
  <c r="J113" i="6" s="1"/>
  <c r="J20" i="6"/>
  <c r="J18" i="6"/>
  <c r="E18" i="6"/>
  <c r="F114" i="6" s="1"/>
  <c r="J17" i="6"/>
  <c r="J15" i="6"/>
  <c r="E15" i="6"/>
  <c r="F113" i="6" s="1"/>
  <c r="J14" i="6"/>
  <c r="J111" i="6"/>
  <c r="E7" i="6"/>
  <c r="E85" i="6" s="1"/>
  <c r="J37" i="5"/>
  <c r="J36" i="5"/>
  <c r="AY106" i="1" s="1"/>
  <c r="J35" i="5"/>
  <c r="AX106" i="1" s="1"/>
  <c r="BI121" i="5"/>
  <c r="F37" i="5" s="1"/>
  <c r="BD106" i="1" s="1"/>
  <c r="BH121" i="5"/>
  <c r="BG121" i="5"/>
  <c r="BF121" i="5"/>
  <c r="J34" i="5" s="1"/>
  <c r="AW106" i="1" s="1"/>
  <c r="T121" i="5"/>
  <c r="T120" i="5" s="1"/>
  <c r="T119" i="5" s="1"/>
  <c r="T118" i="5" s="1"/>
  <c r="R121" i="5"/>
  <c r="R120" i="5" s="1"/>
  <c r="R119" i="5" s="1"/>
  <c r="R118" i="5" s="1"/>
  <c r="P121" i="5"/>
  <c r="P120" i="5" s="1"/>
  <c r="P119" i="5" s="1"/>
  <c r="P118" i="5" s="1"/>
  <c r="AU106" i="1" s="1"/>
  <c r="F112" i="5"/>
  <c r="E110" i="5"/>
  <c r="F89" i="5"/>
  <c r="E87" i="5"/>
  <c r="J24" i="5"/>
  <c r="E24" i="5"/>
  <c r="J115" i="5" s="1"/>
  <c r="J23" i="5"/>
  <c r="J21" i="5"/>
  <c r="E21" i="5"/>
  <c r="J91" i="5" s="1"/>
  <c r="J20" i="5"/>
  <c r="J18" i="5"/>
  <c r="E18" i="5"/>
  <c r="F115" i="5" s="1"/>
  <c r="J17" i="5"/>
  <c r="J15" i="5"/>
  <c r="E15" i="5"/>
  <c r="F114" i="5" s="1"/>
  <c r="J14" i="5"/>
  <c r="J89" i="5"/>
  <c r="E7" i="5"/>
  <c r="E108" i="5" s="1"/>
  <c r="J37" i="4"/>
  <c r="J36" i="4"/>
  <c r="J35" i="4"/>
  <c r="BI119" i="4"/>
  <c r="BH119" i="4"/>
  <c r="BG119" i="4"/>
  <c r="BF119" i="4"/>
  <c r="T119" i="4"/>
  <c r="T118" i="4"/>
  <c r="T117" i="4" s="1"/>
  <c r="R119" i="4"/>
  <c r="R118" i="4" s="1"/>
  <c r="R117" i="4" s="1"/>
  <c r="P119" i="4"/>
  <c r="P118" i="4" s="1"/>
  <c r="P117" i="4" s="1"/>
  <c r="F111" i="4"/>
  <c r="E109" i="4"/>
  <c r="F89" i="4"/>
  <c r="E87" i="4"/>
  <c r="J24" i="4"/>
  <c r="E24" i="4"/>
  <c r="J92" i="4" s="1"/>
  <c r="J23" i="4"/>
  <c r="J21" i="4"/>
  <c r="E21" i="4"/>
  <c r="J113" i="4" s="1"/>
  <c r="J20" i="4"/>
  <c r="J18" i="4"/>
  <c r="E18" i="4"/>
  <c r="F114" i="4" s="1"/>
  <c r="J17" i="4"/>
  <c r="J15" i="4"/>
  <c r="E15" i="4"/>
  <c r="F113" i="4" s="1"/>
  <c r="J14" i="4"/>
  <c r="J111" i="4"/>
  <c r="E7" i="4"/>
  <c r="E107" i="4" s="1"/>
  <c r="J37" i="3"/>
  <c r="J36" i="3"/>
  <c r="AY101" i="1" s="1"/>
  <c r="J35" i="3"/>
  <c r="AX101" i="1" s="1"/>
  <c r="BI231" i="3"/>
  <c r="BH231" i="3"/>
  <c r="BG231" i="3"/>
  <c r="BF231" i="3"/>
  <c r="T231" i="3"/>
  <c r="R231" i="3"/>
  <c r="P231" i="3"/>
  <c r="BI228" i="3"/>
  <c r="BH228" i="3"/>
  <c r="BG228" i="3"/>
  <c r="BF228" i="3"/>
  <c r="T228" i="3"/>
  <c r="R228" i="3"/>
  <c r="P228" i="3"/>
  <c r="BI227" i="3"/>
  <c r="BH227" i="3"/>
  <c r="BG227" i="3"/>
  <c r="BF227" i="3"/>
  <c r="T227" i="3"/>
  <c r="R227" i="3"/>
  <c r="P227" i="3"/>
  <c r="BI221" i="3"/>
  <c r="BH221" i="3"/>
  <c r="BG221" i="3"/>
  <c r="BF221" i="3"/>
  <c r="T221" i="3"/>
  <c r="R221" i="3"/>
  <c r="P221" i="3"/>
  <c r="BI219" i="3"/>
  <c r="BH219" i="3"/>
  <c r="BG219" i="3"/>
  <c r="BF219" i="3"/>
  <c r="T219" i="3"/>
  <c r="R219" i="3"/>
  <c r="P219" i="3"/>
  <c r="BI215" i="3"/>
  <c r="BH215" i="3"/>
  <c r="BG215" i="3"/>
  <c r="BF215" i="3"/>
  <c r="T215" i="3"/>
  <c r="R215" i="3"/>
  <c r="P215" i="3"/>
  <c r="BI213" i="3"/>
  <c r="BH213" i="3"/>
  <c r="BG213" i="3"/>
  <c r="BF213" i="3"/>
  <c r="T213" i="3"/>
  <c r="R213" i="3"/>
  <c r="P213" i="3"/>
  <c r="BI212" i="3"/>
  <c r="BH212" i="3"/>
  <c r="BG212" i="3"/>
  <c r="BF212" i="3"/>
  <c r="T212" i="3"/>
  <c r="R212" i="3"/>
  <c r="P212" i="3"/>
  <c r="BI211" i="3"/>
  <c r="BH211" i="3"/>
  <c r="BG211" i="3"/>
  <c r="BF211" i="3"/>
  <c r="T211" i="3"/>
  <c r="R211" i="3"/>
  <c r="P211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88" i="3"/>
  <c r="BH188" i="3"/>
  <c r="BG188" i="3"/>
  <c r="BF188" i="3"/>
  <c r="T188" i="3"/>
  <c r="R188" i="3"/>
  <c r="P188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2" i="3"/>
  <c r="BH142" i="3"/>
  <c r="BG142" i="3"/>
  <c r="BF142" i="3"/>
  <c r="T142" i="3"/>
  <c r="R142" i="3"/>
  <c r="P142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T127" i="3"/>
  <c r="R128" i="3"/>
  <c r="R127" i="3" s="1"/>
  <c r="P128" i="3"/>
  <c r="P127" i="3" s="1"/>
  <c r="F119" i="3"/>
  <c r="E117" i="3"/>
  <c r="F89" i="3"/>
  <c r="E87" i="3"/>
  <c r="J24" i="3"/>
  <c r="E24" i="3"/>
  <c r="J122" i="3" s="1"/>
  <c r="J23" i="3"/>
  <c r="J21" i="3"/>
  <c r="E21" i="3"/>
  <c r="J91" i="3" s="1"/>
  <c r="J20" i="3"/>
  <c r="J18" i="3"/>
  <c r="E18" i="3"/>
  <c r="F122" i="3" s="1"/>
  <c r="J17" i="3"/>
  <c r="J15" i="3"/>
  <c r="E15" i="3"/>
  <c r="F121" i="3" s="1"/>
  <c r="J14" i="3"/>
  <c r="J119" i="3"/>
  <c r="E7" i="3"/>
  <c r="E85" i="3" s="1"/>
  <c r="J37" i="2"/>
  <c r="J36" i="2"/>
  <c r="AY95" i="1"/>
  <c r="J35" i="2"/>
  <c r="AX95" i="1" s="1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R302" i="2"/>
  <c r="P302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0" i="2"/>
  <c r="BH200" i="2"/>
  <c r="BG200" i="2"/>
  <c r="BF200" i="2"/>
  <c r="T200" i="2"/>
  <c r="R200" i="2"/>
  <c r="P200" i="2"/>
  <c r="BI193" i="2"/>
  <c r="BH193" i="2"/>
  <c r="BG193" i="2"/>
  <c r="BF193" i="2"/>
  <c r="T193" i="2"/>
  <c r="R193" i="2"/>
  <c r="P193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3" i="2"/>
  <c r="BH183" i="2"/>
  <c r="BG183" i="2"/>
  <c r="BF183" i="2"/>
  <c r="T183" i="2"/>
  <c r="R183" i="2"/>
  <c r="P183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50" i="2"/>
  <c r="BH150" i="2"/>
  <c r="BG150" i="2"/>
  <c r="BF150" i="2"/>
  <c r="T150" i="2"/>
  <c r="R150" i="2"/>
  <c r="P150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1" i="2"/>
  <c r="BH141" i="2"/>
  <c r="BG141" i="2"/>
  <c r="BF141" i="2"/>
  <c r="T141" i="2"/>
  <c r="R141" i="2"/>
  <c r="P141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F123" i="2"/>
  <c r="E121" i="2"/>
  <c r="F89" i="2"/>
  <c r="E87" i="2"/>
  <c r="J24" i="2"/>
  <c r="E24" i="2"/>
  <c r="J92" i="2" s="1"/>
  <c r="J23" i="2"/>
  <c r="J21" i="2"/>
  <c r="E21" i="2"/>
  <c r="J125" i="2" s="1"/>
  <c r="J20" i="2"/>
  <c r="J18" i="2"/>
  <c r="E18" i="2"/>
  <c r="F126" i="2" s="1"/>
  <c r="J17" i="2"/>
  <c r="J15" i="2"/>
  <c r="E15" i="2"/>
  <c r="F91" i="2" s="1"/>
  <c r="J14" i="2"/>
  <c r="J89" i="2"/>
  <c r="E7" i="2"/>
  <c r="E85" i="2" s="1"/>
  <c r="L90" i="1"/>
  <c r="AM90" i="1"/>
  <c r="AM89" i="1"/>
  <c r="L89" i="1"/>
  <c r="AM87" i="1"/>
  <c r="L87" i="1"/>
  <c r="L85" i="1"/>
  <c r="BK288" i="2"/>
  <c r="BK284" i="2"/>
  <c r="BK285" i="2"/>
  <c r="BK162" i="2"/>
  <c r="BK132" i="2"/>
  <c r="BK247" i="2"/>
  <c r="J271" i="2"/>
  <c r="J163" i="2"/>
  <c r="J249" i="2"/>
  <c r="BK183" i="2"/>
  <c r="J274" i="2"/>
  <c r="J208" i="2"/>
  <c r="BK274" i="2"/>
  <c r="J206" i="2"/>
  <c r="BK239" i="2"/>
  <c r="AS94" i="1"/>
  <c r="J198" i="3"/>
  <c r="BK175" i="3"/>
  <c r="J184" i="3"/>
  <c r="BK148" i="3"/>
  <c r="J139" i="3"/>
  <c r="BK119" i="4"/>
  <c r="BK121" i="5"/>
  <c r="F35" i="5"/>
  <c r="BB106" i="1" s="1"/>
  <c r="J123" i="7"/>
  <c r="J164" i="11"/>
  <c r="BK173" i="11"/>
  <c r="BK153" i="11"/>
  <c r="J130" i="12"/>
  <c r="BK147" i="12"/>
  <c r="BK139" i="12"/>
  <c r="BK215" i="12"/>
  <c r="BK176" i="12"/>
  <c r="J172" i="12"/>
  <c r="BK186" i="12"/>
  <c r="BK178" i="12"/>
  <c r="J229" i="2"/>
  <c r="J161" i="2"/>
  <c r="BK268" i="2"/>
  <c r="BK208" i="2"/>
  <c r="J265" i="2"/>
  <c r="J220" i="2"/>
  <c r="J228" i="2"/>
  <c r="BK226" i="2"/>
  <c r="BK236" i="2"/>
  <c r="J135" i="2"/>
  <c r="BK202" i="3"/>
  <c r="BK221" i="3"/>
  <c r="J206" i="3"/>
  <c r="BK198" i="3"/>
  <c r="J124" i="7"/>
  <c r="J128" i="7"/>
  <c r="J34" i="9"/>
  <c r="AW99" i="1" s="1"/>
  <c r="J137" i="11"/>
  <c r="BK173" i="12"/>
  <c r="J182" i="12"/>
  <c r="BK132" i="12"/>
  <c r="BK145" i="12"/>
  <c r="J217" i="12"/>
  <c r="J180" i="12"/>
  <c r="BK142" i="12"/>
  <c r="J296" i="2"/>
  <c r="J284" i="2"/>
  <c r="J189" i="2"/>
  <c r="BK243" i="2"/>
  <c r="J164" i="2"/>
  <c r="BK230" i="2"/>
  <c r="J248" i="2"/>
  <c r="J240" i="2"/>
  <c r="J247" i="2"/>
  <c r="BK146" i="2"/>
  <c r="J203" i="3"/>
  <c r="BK153" i="3"/>
  <c r="J221" i="3"/>
  <c r="BK128" i="3"/>
  <c r="BK165" i="3"/>
  <c r="J134" i="7"/>
  <c r="BK184" i="12"/>
  <c r="BK138" i="12"/>
  <c r="J132" i="12"/>
  <c r="BK210" i="12"/>
  <c r="J220" i="12"/>
  <c r="J170" i="12"/>
  <c r="J133" i="12"/>
  <c r="BK140" i="12"/>
  <c r="BK299" i="2"/>
  <c r="J177" i="2"/>
  <c r="BK297" i="2"/>
  <c r="J205" i="2"/>
  <c r="J268" i="2"/>
  <c r="BK220" i="2"/>
  <c r="J146" i="2"/>
  <c r="BK215" i="2"/>
  <c r="BK169" i="2"/>
  <c r="J251" i="2"/>
  <c r="J266" i="2"/>
  <c r="J150" i="2"/>
  <c r="BK271" i="2"/>
  <c r="BK165" i="2"/>
  <c r="J211" i="3"/>
  <c r="BK219" i="3"/>
  <c r="BK134" i="3"/>
  <c r="J180" i="3"/>
  <c r="BK178" i="3"/>
  <c r="BK124" i="7"/>
  <c r="F37" i="9"/>
  <c r="BD99" i="1" s="1"/>
  <c r="BK139" i="11"/>
  <c r="J207" i="12"/>
  <c r="BK214" i="12"/>
  <c r="BK187" i="12"/>
  <c r="J145" i="12"/>
  <c r="BK146" i="12"/>
  <c r="J172" i="2"/>
  <c r="J236" i="2"/>
  <c r="BK200" i="2"/>
  <c r="J279" i="2"/>
  <c r="J223" i="2"/>
  <c r="J233" i="2"/>
  <c r="BK177" i="2"/>
  <c r="BK145" i="2"/>
  <c r="J212" i="2"/>
  <c r="BK136" i="2"/>
  <c r="BK237" i="2"/>
  <c r="BK211" i="2"/>
  <c r="BK216" i="2"/>
  <c r="J215" i="2"/>
  <c r="BK208" i="3"/>
  <c r="BK204" i="3"/>
  <c r="J130" i="3"/>
  <c r="BK130" i="3"/>
  <c r="BK156" i="3"/>
  <c r="J156" i="3"/>
  <c r="BK163" i="3"/>
  <c r="J169" i="3"/>
  <c r="BK184" i="3"/>
  <c r="J131" i="7"/>
  <c r="J126" i="7"/>
  <c r="BK121" i="9"/>
  <c r="BK145" i="11"/>
  <c r="BK142" i="11"/>
  <c r="J173" i="12"/>
  <c r="J134" i="12"/>
  <c r="J204" i="12"/>
  <c r="BK222" i="12"/>
  <c r="BK128" i="12"/>
  <c r="BK165" i="12"/>
  <c r="J179" i="12"/>
  <c r="J298" i="2"/>
  <c r="BK295" i="2"/>
  <c r="J165" i="2"/>
  <c r="J173" i="2"/>
  <c r="J281" i="2"/>
  <c r="J285" i="2"/>
  <c r="J246" i="2"/>
  <c r="J188" i="2"/>
  <c r="J132" i="2"/>
  <c r="BK240" i="2"/>
  <c r="J168" i="2"/>
  <c r="J227" i="2"/>
  <c r="BK217" i="2"/>
  <c r="BK251" i="2"/>
  <c r="BK176" i="2"/>
  <c r="BK265" i="2"/>
  <c r="J272" i="2"/>
  <c r="J194" i="3"/>
  <c r="BK133" i="3"/>
  <c r="BK205" i="3"/>
  <c r="J178" i="3"/>
  <c r="J219" i="3"/>
  <c r="J162" i="3"/>
  <c r="BK191" i="3"/>
  <c r="J163" i="3"/>
  <c r="BK137" i="3"/>
  <c r="BK192" i="3"/>
  <c r="BK180" i="3"/>
  <c r="J149" i="3"/>
  <c r="BK135" i="3"/>
  <c r="BK131" i="3"/>
  <c r="BK168" i="3"/>
  <c r="F35" i="4"/>
  <c r="BB105" i="1" s="1"/>
  <c r="BK123" i="7"/>
  <c r="J127" i="7"/>
  <c r="BK133" i="7"/>
  <c r="BK131" i="7"/>
  <c r="J141" i="11"/>
  <c r="J173" i="11"/>
  <c r="BK221" i="12"/>
  <c r="J185" i="12"/>
  <c r="J165" i="12"/>
  <c r="BK195" i="12"/>
  <c r="BK141" i="12"/>
  <c r="J221" i="12"/>
  <c r="J140" i="12"/>
  <c r="BK155" i="12"/>
  <c r="J189" i="12"/>
  <c r="J139" i="12"/>
  <c r="BK281" i="2"/>
  <c r="BK279" i="2"/>
  <c r="BK227" i="2"/>
  <c r="J295" i="2"/>
  <c r="J290" i="2"/>
  <c r="J242" i="2"/>
  <c r="J193" i="2"/>
  <c r="BK150" i="2"/>
  <c r="BK188" i="2"/>
  <c r="J237" i="2"/>
  <c r="BK233" i="2"/>
  <c r="BK187" i="2"/>
  <c r="J141" i="2"/>
  <c r="BK266" i="2"/>
  <c r="J136" i="2"/>
  <c r="J161" i="3"/>
  <c r="BK228" i="3"/>
  <c r="J185" i="3"/>
  <c r="BK227" i="3"/>
  <c r="BK203" i="3"/>
  <c r="J192" i="3"/>
  <c r="J164" i="3"/>
  <c r="J138" i="3"/>
  <c r="J195" i="3"/>
  <c r="BK183" i="3"/>
  <c r="BK145" i="3"/>
  <c r="J191" i="3"/>
  <c r="J128" i="3"/>
  <c r="F36" i="4"/>
  <c r="BK135" i="7"/>
  <c r="BK130" i="7"/>
  <c r="BK125" i="7"/>
  <c r="BK127" i="7"/>
  <c r="J130" i="7"/>
  <c r="J121" i="9"/>
  <c r="BK121" i="10"/>
  <c r="BK164" i="11"/>
  <c r="J157" i="11"/>
  <c r="J139" i="11"/>
  <c r="BK124" i="11"/>
  <c r="J163" i="12"/>
  <c r="J187" i="12"/>
  <c r="J136" i="12"/>
  <c r="J213" i="12"/>
  <c r="BK218" i="12"/>
  <c r="BK207" i="12"/>
  <c r="J128" i="12"/>
  <c r="BK312" i="2"/>
  <c r="J297" i="2"/>
  <c r="BK168" i="2"/>
  <c r="J174" i="2"/>
  <c r="J283" i="2"/>
  <c r="J200" i="2"/>
  <c r="J278" i="2"/>
  <c r="J226" i="2"/>
  <c r="BK172" i="2"/>
  <c r="BK290" i="2"/>
  <c r="BK241" i="2"/>
  <c r="BK135" i="2"/>
  <c r="BK141" i="2"/>
  <c r="BK149" i="3"/>
  <c r="J215" i="3"/>
  <c r="BK193" i="3"/>
  <c r="BK211" i="3"/>
  <c r="J202" i="3"/>
  <c r="BK195" i="3"/>
  <c r="BK151" i="3"/>
  <c r="J188" i="3"/>
  <c r="J172" i="3"/>
  <c r="J151" i="3"/>
  <c r="J165" i="3"/>
  <c r="J119" i="4"/>
  <c r="J121" i="5"/>
  <c r="F36" i="5"/>
  <c r="BC106" i="1" s="1"/>
  <c r="J34" i="6"/>
  <c r="AW100" i="1" s="1"/>
  <c r="J132" i="7"/>
  <c r="BK134" i="7"/>
  <c r="F34" i="8"/>
  <c r="BA102" i="1" s="1"/>
  <c r="J34" i="10"/>
  <c r="AW98" i="1" s="1"/>
  <c r="J149" i="11"/>
  <c r="J201" i="12"/>
  <c r="J176" i="12"/>
  <c r="J155" i="12"/>
  <c r="J184" i="12"/>
  <c r="J215" i="12"/>
  <c r="BK130" i="12"/>
  <c r="BK217" i="12"/>
  <c r="J157" i="12"/>
  <c r="BK170" i="12"/>
  <c r="J141" i="12"/>
  <c r="BK185" i="12"/>
  <c r="J311" i="2"/>
  <c r="BK311" i="2"/>
  <c r="J239" i="2"/>
  <c r="BK212" i="2"/>
  <c r="BK278" i="2"/>
  <c r="BK193" i="2"/>
  <c r="J282" i="2"/>
  <c r="J234" i="2"/>
  <c r="BK212" i="3"/>
  <c r="BK231" i="3"/>
  <c r="J193" i="3"/>
  <c r="J231" i="3"/>
  <c r="J204" i="3"/>
  <c r="J148" i="3"/>
  <c r="J142" i="3"/>
  <c r="J201" i="3"/>
  <c r="BK207" i="3"/>
  <c r="BK201" i="3"/>
  <c r="J179" i="3"/>
  <c r="J131" i="3"/>
  <c r="BK173" i="3"/>
  <c r="J183" i="3"/>
  <c r="J173" i="3"/>
  <c r="BK185" i="3"/>
  <c r="F37" i="4"/>
  <c r="BD104" i="1" s="1"/>
  <c r="BK119" i="6"/>
  <c r="F36" i="6"/>
  <c r="BC100" i="1" s="1"/>
  <c r="J135" i="7"/>
  <c r="J133" i="7"/>
  <c r="J119" i="8"/>
  <c r="J121" i="10"/>
  <c r="BK157" i="11"/>
  <c r="BK149" i="11"/>
  <c r="J171" i="11"/>
  <c r="J145" i="11"/>
  <c r="J183" i="12"/>
  <c r="BK189" i="12"/>
  <c r="J149" i="12"/>
  <c r="BK182" i="12"/>
  <c r="J146" i="12"/>
  <c r="BK163" i="12"/>
  <c r="BK134" i="12"/>
  <c r="BK304" i="2"/>
  <c r="J169" i="2"/>
  <c r="BK164" i="2"/>
  <c r="BK163" i="2"/>
  <c r="BK283" i="2"/>
  <c r="J304" i="2"/>
  <c r="J208" i="3"/>
  <c r="BK179" i="3"/>
  <c r="BK142" i="3"/>
  <c r="BK194" i="3"/>
  <c r="BK169" i="3"/>
  <c r="BK161" i="3"/>
  <c r="J153" i="3"/>
  <c r="J145" i="3"/>
  <c r="J133" i="3"/>
  <c r="BK138" i="3"/>
  <c r="J137" i="3"/>
  <c r="J135" i="3"/>
  <c r="J134" i="3"/>
  <c r="J227" i="3"/>
  <c r="J213" i="3"/>
  <c r="J205" i="3"/>
  <c r="J199" i="3"/>
  <c r="BK162" i="3"/>
  <c r="BK213" i="3"/>
  <c r="J175" i="3"/>
  <c r="BK150" i="3"/>
  <c r="J132" i="3"/>
  <c r="F34" i="4"/>
  <c r="BA105" i="1" s="1"/>
  <c r="J119" i="6"/>
  <c r="BK126" i="7"/>
  <c r="BK129" i="7"/>
  <c r="F36" i="8"/>
  <c r="BC102" i="1" s="1"/>
  <c r="J153" i="11"/>
  <c r="J124" i="11"/>
  <c r="BK137" i="11"/>
  <c r="BK179" i="12"/>
  <c r="J275" i="2"/>
  <c r="J288" i="2"/>
  <c r="BK161" i="2"/>
  <c r="J312" i="2"/>
  <c r="J302" i="2"/>
  <c r="BK249" i="2"/>
  <c r="BK228" i="2"/>
  <c r="J162" i="2"/>
  <c r="BK272" i="2"/>
  <c r="BK174" i="2"/>
  <c r="J273" i="2"/>
  <c r="BK234" i="2"/>
  <c r="BK189" i="2"/>
  <c r="J243" i="2"/>
  <c r="J145" i="2"/>
  <c r="BK205" i="2"/>
  <c r="BK273" i="2"/>
  <c r="J212" i="3"/>
  <c r="BK139" i="3"/>
  <c r="BK132" i="3"/>
  <c r="BK199" i="3"/>
  <c r="BK172" i="3"/>
  <c r="J168" i="3"/>
  <c r="J125" i="7"/>
  <c r="BK132" i="7"/>
  <c r="F37" i="8"/>
  <c r="BD102" i="1" s="1"/>
  <c r="J142" i="11"/>
  <c r="BK171" i="11"/>
  <c r="BK141" i="11"/>
  <c r="J195" i="12"/>
  <c r="J210" i="12"/>
  <c r="J142" i="12"/>
  <c r="BK149" i="12"/>
  <c r="BK201" i="12"/>
  <c r="BK173" i="2"/>
  <c r="J183" i="2"/>
  <c r="BK282" i="2"/>
  <c r="BK296" i="2"/>
  <c r="J230" i="2"/>
  <c r="J176" i="2"/>
  <c r="BK302" i="2"/>
  <c r="BK242" i="2"/>
  <c r="J187" i="2"/>
  <c r="BK223" i="2"/>
  <c r="BK206" i="2"/>
  <c r="J241" i="2"/>
  <c r="J217" i="2"/>
  <c r="BK246" i="2"/>
  <c r="BK215" i="3"/>
  <c r="BK188" i="3"/>
  <c r="BK206" i="3"/>
  <c r="J207" i="3"/>
  <c r="J228" i="3"/>
  <c r="BK164" i="3"/>
  <c r="J129" i="7"/>
  <c r="BK119" i="8"/>
  <c r="J163" i="11"/>
  <c r="BK135" i="11"/>
  <c r="BK213" i="12"/>
  <c r="J178" i="12"/>
  <c r="BK172" i="12"/>
  <c r="BK168" i="12"/>
  <c r="J214" i="12"/>
  <c r="J222" i="12"/>
  <c r="J186" i="12"/>
  <c r="J168" i="12"/>
  <c r="BK183" i="12"/>
  <c r="BK229" i="2"/>
  <c r="BK275" i="2"/>
  <c r="BK298" i="2"/>
  <c r="J299" i="2"/>
  <c r="BK248" i="2"/>
  <c r="J216" i="2"/>
  <c r="J150" i="3"/>
  <c r="BK128" i="7"/>
  <c r="BK163" i="11"/>
  <c r="J135" i="11"/>
  <c r="BK136" i="12"/>
  <c r="BK157" i="12"/>
  <c r="BK220" i="12"/>
  <c r="J218" i="12"/>
  <c r="J147" i="12"/>
  <c r="BK180" i="12"/>
  <c r="BK133" i="12"/>
  <c r="BK204" i="12"/>
  <c r="J138" i="12"/>
  <c r="J211" i="2"/>
  <c r="BD105" i="1" l="1"/>
  <c r="AX108" i="1"/>
  <c r="AY107" i="1"/>
  <c r="BD103" i="1"/>
  <c r="BC104" i="1"/>
  <c r="BC105" i="1"/>
  <c r="BC103" i="1"/>
  <c r="BB104" i="1"/>
  <c r="AX105" i="1"/>
  <c r="AX104" i="1"/>
  <c r="AY103" i="1"/>
  <c r="AY105" i="1"/>
  <c r="AY104" i="1"/>
  <c r="AU105" i="1"/>
  <c r="AU104" i="1"/>
  <c r="BB103" i="1"/>
  <c r="BA104" i="1"/>
  <c r="J96" i="15"/>
  <c r="J30" i="15"/>
  <c r="J96" i="14"/>
  <c r="J30" i="14"/>
  <c r="P149" i="2"/>
  <c r="R238" i="2"/>
  <c r="T267" i="2"/>
  <c r="BK129" i="3"/>
  <c r="T136" i="3"/>
  <c r="BK200" i="3"/>
  <c r="J200" i="3" s="1"/>
  <c r="J103" i="3" s="1"/>
  <c r="T122" i="7"/>
  <c r="T120" i="7" s="1"/>
  <c r="T119" i="7" s="1"/>
  <c r="T144" i="11"/>
  <c r="BK207" i="2"/>
  <c r="J207" i="2"/>
  <c r="J102" i="2" s="1"/>
  <c r="P235" i="2"/>
  <c r="R267" i="2"/>
  <c r="P289" i="2"/>
  <c r="BK174" i="3"/>
  <c r="J174" i="3" s="1"/>
  <c r="J102" i="3" s="1"/>
  <c r="R220" i="3"/>
  <c r="R123" i="11"/>
  <c r="T207" i="2"/>
  <c r="R235" i="2"/>
  <c r="BK280" i="2"/>
  <c r="J280" i="2" s="1"/>
  <c r="J107" i="2" s="1"/>
  <c r="T174" i="3"/>
  <c r="R214" i="3"/>
  <c r="BK122" i="7"/>
  <c r="BK120" i="7" s="1"/>
  <c r="J120" i="7" s="1"/>
  <c r="J97" i="7" s="1"/>
  <c r="T131" i="2"/>
  <c r="R140" i="2"/>
  <c r="P136" i="3"/>
  <c r="R200" i="3"/>
  <c r="BK131" i="2"/>
  <c r="J131" i="2" s="1"/>
  <c r="J98" i="2" s="1"/>
  <c r="R207" i="2"/>
  <c r="T235" i="2"/>
  <c r="T303" i="2"/>
  <c r="T129" i="3"/>
  <c r="P174" i="3"/>
  <c r="P214" i="3"/>
  <c r="P122" i="7"/>
  <c r="P120" i="7" s="1"/>
  <c r="P119" i="7" s="1"/>
  <c r="AU108" i="1" s="1"/>
  <c r="T123" i="11"/>
  <c r="BK175" i="2"/>
  <c r="J175" i="2"/>
  <c r="J101" i="2" s="1"/>
  <c r="P250" i="2"/>
  <c r="R280" i="2"/>
  <c r="BK136" i="3"/>
  <c r="J136" i="3" s="1"/>
  <c r="J100" i="3" s="1"/>
  <c r="T220" i="3"/>
  <c r="P144" i="11"/>
  <c r="P175" i="2"/>
  <c r="R250" i="2"/>
  <c r="T280" i="2"/>
  <c r="BK152" i="3"/>
  <c r="J152" i="3" s="1"/>
  <c r="J101" i="3" s="1"/>
  <c r="T200" i="3"/>
  <c r="T149" i="2"/>
  <c r="BK235" i="2"/>
  <c r="J235" i="2" s="1"/>
  <c r="J103" i="2" s="1"/>
  <c r="P267" i="2"/>
  <c r="R289" i="2"/>
  <c r="T152" i="3"/>
  <c r="BK220" i="3"/>
  <c r="J220" i="3" s="1"/>
  <c r="J105" i="3" s="1"/>
  <c r="BK123" i="11"/>
  <c r="P140" i="2"/>
  <c r="P152" i="3"/>
  <c r="P220" i="3"/>
  <c r="P137" i="12"/>
  <c r="P129" i="3"/>
  <c r="R122" i="7"/>
  <c r="R120" i="7" s="1"/>
  <c r="R119" i="7" s="1"/>
  <c r="BK167" i="12"/>
  <c r="J167" i="12"/>
  <c r="J101" i="12" s="1"/>
  <c r="P131" i="2"/>
  <c r="P207" i="2"/>
  <c r="BK267" i="2"/>
  <c r="J267" i="2"/>
  <c r="J106" i="2" s="1"/>
  <c r="T289" i="2"/>
  <c r="BK144" i="12"/>
  <c r="J144" i="12" s="1"/>
  <c r="J100" i="12" s="1"/>
  <c r="R167" i="12"/>
  <c r="R177" i="12"/>
  <c r="BK149" i="2"/>
  <c r="J149" i="2" s="1"/>
  <c r="J100" i="2" s="1"/>
  <c r="T238" i="2"/>
  <c r="P303" i="2"/>
  <c r="R129" i="3"/>
  <c r="R174" i="3"/>
  <c r="T214" i="3"/>
  <c r="T127" i="12"/>
  <c r="R144" i="12"/>
  <c r="T167" i="12"/>
  <c r="T188" i="12"/>
  <c r="T175" i="2"/>
  <c r="T250" i="2"/>
  <c r="BK289" i="2"/>
  <c r="J289" i="2" s="1"/>
  <c r="J108" i="2" s="1"/>
  <c r="P123" i="11"/>
  <c r="R127" i="12"/>
  <c r="T144" i="12"/>
  <c r="R188" i="12"/>
  <c r="R175" i="2"/>
  <c r="BK250" i="2"/>
  <c r="J250" i="2" s="1"/>
  <c r="J105" i="2" s="1"/>
  <c r="P280" i="2"/>
  <c r="BK144" i="11"/>
  <c r="J144" i="11" s="1"/>
  <c r="J99" i="11" s="1"/>
  <c r="BK137" i="12"/>
  <c r="J137" i="12" s="1"/>
  <c r="J99" i="12" s="1"/>
  <c r="P144" i="12"/>
  <c r="BK177" i="12"/>
  <c r="J177" i="12" s="1"/>
  <c r="J103" i="12" s="1"/>
  <c r="P188" i="12"/>
  <c r="P219" i="12"/>
  <c r="R131" i="2"/>
  <c r="BK140" i="2"/>
  <c r="J140" i="2" s="1"/>
  <c r="J99" i="2" s="1"/>
  <c r="T140" i="2"/>
  <c r="BK238" i="2"/>
  <c r="J238" i="2" s="1"/>
  <c r="J104" i="2" s="1"/>
  <c r="BK303" i="2"/>
  <c r="J303" i="2" s="1"/>
  <c r="J109" i="2" s="1"/>
  <c r="R136" i="3"/>
  <c r="P200" i="3"/>
  <c r="R144" i="11"/>
  <c r="BK127" i="12"/>
  <c r="R137" i="12"/>
  <c r="BK188" i="12"/>
  <c r="J188" i="12" s="1"/>
  <c r="J104" i="12" s="1"/>
  <c r="R219" i="12"/>
  <c r="R149" i="2"/>
  <c r="P238" i="2"/>
  <c r="R303" i="2"/>
  <c r="R152" i="3"/>
  <c r="BK214" i="3"/>
  <c r="J214" i="3" s="1"/>
  <c r="J104" i="3" s="1"/>
  <c r="P127" i="12"/>
  <c r="T137" i="12"/>
  <c r="P167" i="12"/>
  <c r="P177" i="12"/>
  <c r="T177" i="12"/>
  <c r="BK219" i="12"/>
  <c r="J219" i="12" s="1"/>
  <c r="J105" i="12" s="1"/>
  <c r="T219" i="12"/>
  <c r="BK120" i="9"/>
  <c r="J120" i="9" s="1"/>
  <c r="J98" i="9" s="1"/>
  <c r="BK118" i="8"/>
  <c r="J118" i="8" s="1"/>
  <c r="J97" i="8" s="1"/>
  <c r="BK118" i="6"/>
  <c r="J118" i="6" s="1"/>
  <c r="J97" i="6" s="1"/>
  <c r="BK120" i="10"/>
  <c r="J120" i="10" s="1"/>
  <c r="J98" i="10" s="1"/>
  <c r="BK120" i="5"/>
  <c r="BK119" i="5" s="1"/>
  <c r="BK118" i="5" s="1"/>
  <c r="J118" i="5" s="1"/>
  <c r="J96" i="5" s="1"/>
  <c r="J120" i="5"/>
  <c r="J98" i="5" s="1"/>
  <c r="BK170" i="11"/>
  <c r="J170" i="11" s="1"/>
  <c r="J100" i="11" s="1"/>
  <c r="BK172" i="11"/>
  <c r="J172" i="11" s="1"/>
  <c r="J101" i="11" s="1"/>
  <c r="BK175" i="12"/>
  <c r="J175" i="12" s="1"/>
  <c r="J102" i="12" s="1"/>
  <c r="BK127" i="3"/>
  <c r="J127" i="3"/>
  <c r="J98" i="3" s="1"/>
  <c r="BK118" i="4"/>
  <c r="J118" i="4" s="1"/>
  <c r="J97" i="4" s="1"/>
  <c r="BE145" i="12"/>
  <c r="BE155" i="12"/>
  <c r="BE179" i="12"/>
  <c r="E115" i="12"/>
  <c r="BE132" i="12"/>
  <c r="BE139" i="12"/>
  <c r="BE185" i="12"/>
  <c r="J91" i="12"/>
  <c r="BE128" i="12"/>
  <c r="BE182" i="12"/>
  <c r="BE187" i="12"/>
  <c r="BE136" i="12"/>
  <c r="BE133" i="12"/>
  <c r="BE213" i="12"/>
  <c r="F92" i="12"/>
  <c r="J122" i="12"/>
  <c r="BE134" i="12"/>
  <c r="BE147" i="12"/>
  <c r="BE195" i="12"/>
  <c r="BE207" i="12"/>
  <c r="BE214" i="12"/>
  <c r="J119" i="12"/>
  <c r="BE130" i="12"/>
  <c r="BE172" i="12"/>
  <c r="BE186" i="12"/>
  <c r="F91" i="12"/>
  <c r="BE222" i="12"/>
  <c r="BE138" i="12"/>
  <c r="BE140" i="12"/>
  <c r="BE146" i="12"/>
  <c r="BE183" i="12"/>
  <c r="BE217" i="12"/>
  <c r="BE142" i="12"/>
  <c r="BE149" i="12"/>
  <c r="BE157" i="12"/>
  <c r="BE170" i="12"/>
  <c r="BE180" i="12"/>
  <c r="BE215" i="12"/>
  <c r="BE218" i="12"/>
  <c r="BE189" i="12"/>
  <c r="BE201" i="12"/>
  <c r="BE220" i="12"/>
  <c r="BE210" i="12"/>
  <c r="BE173" i="12"/>
  <c r="BE178" i="12"/>
  <c r="BE204" i="12"/>
  <c r="BE221" i="12"/>
  <c r="BE141" i="12"/>
  <c r="BE165" i="12"/>
  <c r="BE163" i="12"/>
  <c r="BE168" i="12"/>
  <c r="BE176" i="12"/>
  <c r="BE184" i="12"/>
  <c r="F91" i="11"/>
  <c r="E111" i="11"/>
  <c r="BE135" i="11"/>
  <c r="BE137" i="11"/>
  <c r="BE139" i="11"/>
  <c r="BE141" i="11"/>
  <c r="BE142" i="11"/>
  <c r="BE149" i="11"/>
  <c r="BE153" i="11"/>
  <c r="BE157" i="11"/>
  <c r="J118" i="11"/>
  <c r="BE163" i="11"/>
  <c r="BE164" i="11"/>
  <c r="J117" i="11"/>
  <c r="BE171" i="11"/>
  <c r="J89" i="11"/>
  <c r="BE145" i="11"/>
  <c r="F118" i="11"/>
  <c r="BE173" i="11"/>
  <c r="BE124" i="11"/>
  <c r="E85" i="10"/>
  <c r="F115" i="10"/>
  <c r="J92" i="10"/>
  <c r="J89" i="10"/>
  <c r="J91" i="10"/>
  <c r="F114" i="10"/>
  <c r="BE121" i="10"/>
  <c r="J89" i="9"/>
  <c r="J115" i="9"/>
  <c r="E85" i="9"/>
  <c r="J91" i="9"/>
  <c r="BE121" i="9"/>
  <c r="J33" i="9" s="1"/>
  <c r="AV99" i="1" s="1"/>
  <c r="AT99" i="1" s="1"/>
  <c r="F114" i="9"/>
  <c r="F92" i="9"/>
  <c r="J113" i="8"/>
  <c r="BE119" i="8"/>
  <c r="J33" i="8" s="1"/>
  <c r="AV102" i="1" s="1"/>
  <c r="E85" i="8"/>
  <c r="F92" i="8"/>
  <c r="F91" i="8"/>
  <c r="J92" i="8"/>
  <c r="J111" i="8"/>
  <c r="F91" i="7"/>
  <c r="J113" i="7"/>
  <c r="E109" i="7"/>
  <c r="J115" i="7"/>
  <c r="BE126" i="7"/>
  <c r="BE134" i="7"/>
  <c r="BE125" i="7"/>
  <c r="BE131" i="7"/>
  <c r="F92" i="7"/>
  <c r="BE127" i="7"/>
  <c r="BE130" i="7"/>
  <c r="BE135" i="7"/>
  <c r="J92" i="7"/>
  <c r="BE124" i="7"/>
  <c r="BE129" i="7"/>
  <c r="BE133" i="7"/>
  <c r="BE123" i="7"/>
  <c r="BE128" i="7"/>
  <c r="BE132" i="7"/>
  <c r="J89" i="6"/>
  <c r="J91" i="6"/>
  <c r="J92" i="6"/>
  <c r="BE119" i="6"/>
  <c r="J33" i="6" s="1"/>
  <c r="AV100" i="1" s="1"/>
  <c r="AT100" i="1" s="1"/>
  <c r="F92" i="6"/>
  <c r="BA100" i="1"/>
  <c r="F91" i="6"/>
  <c r="E107" i="6"/>
  <c r="J112" i="5"/>
  <c r="J92" i="5"/>
  <c r="BE121" i="5"/>
  <c r="F33" i="5" s="1"/>
  <c r="AZ106" i="1" s="1"/>
  <c r="F91" i="5"/>
  <c r="F92" i="5"/>
  <c r="J114" i="5"/>
  <c r="E85" i="5"/>
  <c r="F91" i="4"/>
  <c r="J89" i="4"/>
  <c r="BE119" i="4"/>
  <c r="J129" i="3"/>
  <c r="J99" i="3" s="1"/>
  <c r="E85" i="4"/>
  <c r="F92" i="4"/>
  <c r="J91" i="4"/>
  <c r="J114" i="4"/>
  <c r="BE162" i="3"/>
  <c r="J92" i="3"/>
  <c r="BE142" i="3"/>
  <c r="BE145" i="3"/>
  <c r="BE148" i="3"/>
  <c r="BE149" i="3"/>
  <c r="BE163" i="3"/>
  <c r="BE184" i="3"/>
  <c r="BE185" i="3"/>
  <c r="J89" i="3"/>
  <c r="BE133" i="3"/>
  <c r="BE137" i="3"/>
  <c r="BE138" i="3"/>
  <c r="BE156" i="3"/>
  <c r="BE164" i="3"/>
  <c r="BE168" i="3"/>
  <c r="BE179" i="3"/>
  <c r="BE150" i="3"/>
  <c r="BE178" i="3"/>
  <c r="F91" i="3"/>
  <c r="BE161" i="3"/>
  <c r="BE175" i="3"/>
  <c r="BE183" i="3"/>
  <c r="BE193" i="3"/>
  <c r="BE169" i="3"/>
  <c r="BE172" i="3"/>
  <c r="BE194" i="3"/>
  <c r="BE204" i="3"/>
  <c r="BE206" i="3"/>
  <c r="BE208" i="3"/>
  <c r="BE219" i="3"/>
  <c r="BE130" i="3"/>
  <c r="BE131" i="3"/>
  <c r="BE134" i="3"/>
  <c r="BE201" i="3"/>
  <c r="BE203" i="3"/>
  <c r="BE213" i="3"/>
  <c r="BE221" i="3"/>
  <c r="J121" i="3"/>
  <c r="BE173" i="3"/>
  <c r="BE180" i="3"/>
  <c r="BE199" i="3"/>
  <c r="BE228" i="3"/>
  <c r="BE231" i="3"/>
  <c r="E115" i="3"/>
  <c r="BE165" i="3"/>
  <c r="BE188" i="3"/>
  <c r="BE195" i="3"/>
  <c r="BE202" i="3"/>
  <c r="BE211" i="3"/>
  <c r="BE212" i="3"/>
  <c r="BE227" i="3"/>
  <c r="F92" i="3"/>
  <c r="BE135" i="3"/>
  <c r="BE139" i="3"/>
  <c r="BE153" i="3"/>
  <c r="BE192" i="3"/>
  <c r="BE198" i="3"/>
  <c r="BE207" i="3"/>
  <c r="BE215" i="3"/>
  <c r="BE151" i="3"/>
  <c r="BE205" i="3"/>
  <c r="BE128" i="3"/>
  <c r="BE132" i="3"/>
  <c r="BE191" i="3"/>
  <c r="F125" i="2"/>
  <c r="BE241" i="2"/>
  <c r="BE242" i="2"/>
  <c r="BE251" i="2"/>
  <c r="BE272" i="2"/>
  <c r="J123" i="2"/>
  <c r="BE135" i="2"/>
  <c r="BE163" i="2"/>
  <c r="BE174" i="2"/>
  <c r="BE208" i="2"/>
  <c r="BE233" i="2"/>
  <c r="J91" i="2"/>
  <c r="BE132" i="2"/>
  <c r="BE172" i="2"/>
  <c r="BE177" i="2"/>
  <c r="BE206" i="2"/>
  <c r="BE223" i="2"/>
  <c r="BE226" i="2"/>
  <c r="BE234" i="2"/>
  <c r="BE268" i="2"/>
  <c r="BE188" i="2"/>
  <c r="BE217" i="2"/>
  <c r="BE227" i="2"/>
  <c r="BE168" i="2"/>
  <c r="BE193" i="2"/>
  <c r="BE211" i="2"/>
  <c r="BE248" i="2"/>
  <c r="BE265" i="2"/>
  <c r="BE169" i="2"/>
  <c r="BE176" i="2"/>
  <c r="BE239" i="2"/>
  <c r="BE146" i="2"/>
  <c r="BE162" i="2"/>
  <c r="BE173" i="2"/>
  <c r="BE189" i="2"/>
  <c r="BE200" i="2"/>
  <c r="BE212" i="2"/>
  <c r="BE136" i="2"/>
  <c r="BE145" i="2"/>
  <c r="BE165" i="2"/>
  <c r="BE187" i="2"/>
  <c r="BE216" i="2"/>
  <c r="BE229" i="2"/>
  <c r="BE246" i="2"/>
  <c r="BE285" i="2"/>
  <c r="BE288" i="2"/>
  <c r="BE296" i="2"/>
  <c r="E119" i="2"/>
  <c r="BE237" i="2"/>
  <c r="BE273" i="2"/>
  <c r="BE274" i="2"/>
  <c r="BE283" i="2"/>
  <c r="F92" i="2"/>
  <c r="J126" i="2"/>
  <c r="BE215" i="2"/>
  <c r="BE228" i="2"/>
  <c r="BE278" i="2"/>
  <c r="BE279" i="2"/>
  <c r="BE290" i="2"/>
  <c r="BE295" i="2"/>
  <c r="BE299" i="2"/>
  <c r="BE275" i="2"/>
  <c r="BE297" i="2"/>
  <c r="BE302" i="2"/>
  <c r="BE141" i="2"/>
  <c r="BE150" i="2"/>
  <c r="BE164" i="2"/>
  <c r="BE205" i="2"/>
  <c r="BE281" i="2"/>
  <c r="BE282" i="2"/>
  <c r="BE284" i="2"/>
  <c r="BE298" i="2"/>
  <c r="BE304" i="2"/>
  <c r="BE161" i="2"/>
  <c r="BE183" i="2"/>
  <c r="BE220" i="2"/>
  <c r="BE230" i="2"/>
  <c r="BE236" i="2"/>
  <c r="BE240" i="2"/>
  <c r="BE243" i="2"/>
  <c r="BE247" i="2"/>
  <c r="BE249" i="2"/>
  <c r="BE266" i="2"/>
  <c r="BE271" i="2"/>
  <c r="BE311" i="2"/>
  <c r="BE312" i="2"/>
  <c r="F36" i="11"/>
  <c r="BC96" i="1" s="1"/>
  <c r="J34" i="2"/>
  <c r="AW95" i="1" s="1"/>
  <c r="F37" i="7"/>
  <c r="BD108" i="1" s="1"/>
  <c r="F33" i="10"/>
  <c r="AZ98" i="1" s="1"/>
  <c r="J34" i="4"/>
  <c r="J34" i="7"/>
  <c r="J34" i="8"/>
  <c r="AW102" i="1" s="1"/>
  <c r="F37" i="12"/>
  <c r="BD97" i="1" s="1"/>
  <c r="F37" i="2"/>
  <c r="BD95" i="1" s="1"/>
  <c r="F34" i="2"/>
  <c r="BA95" i="1" s="1"/>
  <c r="F35" i="3"/>
  <c r="BB101" i="1" s="1"/>
  <c r="J34" i="12"/>
  <c r="AW97" i="1" s="1"/>
  <c r="F34" i="3"/>
  <c r="BA101" i="1" s="1"/>
  <c r="J34" i="11"/>
  <c r="AW96" i="1" s="1"/>
  <c r="F36" i="2"/>
  <c r="BC95" i="1" s="1"/>
  <c r="F36" i="7"/>
  <c r="BD107" i="1" s="1"/>
  <c r="BC108" i="1"/>
  <c r="F36" i="12"/>
  <c r="BC97" i="1" s="1"/>
  <c r="F37" i="3"/>
  <c r="BD101" i="1" s="1"/>
  <c r="F37" i="11"/>
  <c r="BD96" i="1" s="1"/>
  <c r="F34" i="5"/>
  <c r="BA106" i="1" s="1"/>
  <c r="F34" i="7"/>
  <c r="F34" i="9"/>
  <c r="BA99" i="1" s="1"/>
  <c r="F34" i="11"/>
  <c r="BA96" i="1" s="1"/>
  <c r="J34" i="3"/>
  <c r="AW101" i="1" s="1"/>
  <c r="F35" i="12"/>
  <c r="BB97" i="1" s="1"/>
  <c r="F36" i="3"/>
  <c r="BC101" i="1" s="1"/>
  <c r="F35" i="11"/>
  <c r="BB96" i="1"/>
  <c r="F35" i="2"/>
  <c r="BB95" i="1" s="1"/>
  <c r="J33" i="4"/>
  <c r="F35" i="7"/>
  <c r="BC107" i="1" s="1"/>
  <c r="BB108" i="1"/>
  <c r="F34" i="10"/>
  <c r="BA98" i="1" s="1"/>
  <c r="F34" i="12"/>
  <c r="BA97" i="1" s="1"/>
  <c r="J122" i="7" l="1"/>
  <c r="J99" i="7" s="1"/>
  <c r="AW108" i="1"/>
  <c r="AX107" i="1"/>
  <c r="BK122" i="11"/>
  <c r="BK121" i="11" s="1"/>
  <c r="J121" i="11" s="1"/>
  <c r="J30" i="11" s="1"/>
  <c r="T126" i="3"/>
  <c r="T125" i="3" s="1"/>
  <c r="BA108" i="1"/>
  <c r="BB107" i="1"/>
  <c r="BB94" i="1" s="1"/>
  <c r="W31" i="1" s="1"/>
  <c r="AV104" i="1"/>
  <c r="AW103" i="1"/>
  <c r="AT103" i="1" s="1"/>
  <c r="J123" i="11"/>
  <c r="J98" i="11" s="1"/>
  <c r="J39" i="15"/>
  <c r="AG104" i="1"/>
  <c r="AN104" i="1" s="1"/>
  <c r="T122" i="11"/>
  <c r="T121" i="11" s="1"/>
  <c r="P126" i="12"/>
  <c r="P125" i="12" s="1"/>
  <c r="AU97" i="1" s="1"/>
  <c r="P126" i="3"/>
  <c r="P125" i="3" s="1"/>
  <c r="AU101" i="1" s="1"/>
  <c r="AW105" i="1"/>
  <c r="AW104" i="1"/>
  <c r="AX103" i="1"/>
  <c r="J39" i="14"/>
  <c r="AG103" i="1"/>
  <c r="AN103" i="1" s="1"/>
  <c r="AV105" i="1"/>
  <c r="AT105" i="1" s="1"/>
  <c r="P122" i="11"/>
  <c r="P121" i="11" s="1"/>
  <c r="AU96" i="1" s="1"/>
  <c r="BK117" i="8"/>
  <c r="J117" i="8" s="1"/>
  <c r="J96" i="8" s="1"/>
  <c r="BK126" i="12"/>
  <c r="BK125" i="12" s="1"/>
  <c r="J125" i="12" s="1"/>
  <c r="J96" i="12" s="1"/>
  <c r="R130" i="2"/>
  <c r="R129" i="2"/>
  <c r="R126" i="12"/>
  <c r="R125" i="12" s="1"/>
  <c r="T126" i="12"/>
  <c r="T125" i="12"/>
  <c r="R126" i="3"/>
  <c r="R125" i="3" s="1"/>
  <c r="P130" i="2"/>
  <c r="P129" i="2" s="1"/>
  <c r="AU95" i="1" s="1"/>
  <c r="BK130" i="2"/>
  <c r="J130" i="2" s="1"/>
  <c r="J97" i="2" s="1"/>
  <c r="T130" i="2"/>
  <c r="T129" i="2" s="1"/>
  <c r="R122" i="11"/>
  <c r="R121" i="11"/>
  <c r="BK126" i="3"/>
  <c r="J126" i="3" s="1"/>
  <c r="J97" i="3" s="1"/>
  <c r="BK117" i="6"/>
  <c r="J117" i="6" s="1"/>
  <c r="J96" i="6" s="1"/>
  <c r="J127" i="12"/>
  <c r="J98" i="12" s="1"/>
  <c r="BK117" i="4"/>
  <c r="J117" i="4" s="1"/>
  <c r="J96" i="4" s="1"/>
  <c r="BK119" i="9"/>
  <c r="J119" i="9"/>
  <c r="J97" i="9" s="1"/>
  <c r="BK119" i="10"/>
  <c r="J119" i="10" s="1"/>
  <c r="J97" i="10" s="1"/>
  <c r="AG96" i="1"/>
  <c r="AN96" i="1" s="1"/>
  <c r="J96" i="11"/>
  <c r="J122" i="11"/>
  <c r="J97" i="11" s="1"/>
  <c r="BK119" i="7"/>
  <c r="J119" i="7" s="1"/>
  <c r="J30" i="7" s="1"/>
  <c r="AG108" i="1" s="1"/>
  <c r="AN108" i="1" s="1"/>
  <c r="J119" i="5"/>
  <c r="J97" i="5" s="1"/>
  <c r="J33" i="3"/>
  <c r="AV101" i="1" s="1"/>
  <c r="AT101" i="1" s="1"/>
  <c r="BD94" i="1"/>
  <c r="W33" i="1" s="1"/>
  <c r="F33" i="3"/>
  <c r="AZ101" i="1" s="1"/>
  <c r="J33" i="2"/>
  <c r="AV95" i="1" s="1"/>
  <c r="AT95" i="1" s="1"/>
  <c r="J33" i="5"/>
  <c r="AV106" i="1" s="1"/>
  <c r="AT106" i="1" s="1"/>
  <c r="F33" i="8"/>
  <c r="AZ102" i="1" s="1"/>
  <c r="J33" i="10"/>
  <c r="AV98" i="1"/>
  <c r="AT98" i="1" s="1"/>
  <c r="J33" i="12"/>
  <c r="AV97" i="1" s="1"/>
  <c r="AT97" i="1" s="1"/>
  <c r="F33" i="4"/>
  <c r="AZ105" i="1"/>
  <c r="J30" i="5"/>
  <c r="AG106" i="1" s="1"/>
  <c r="AN106" i="1" s="1"/>
  <c r="F33" i="7"/>
  <c r="J33" i="11"/>
  <c r="AV96" i="1" s="1"/>
  <c r="AT96" i="1" s="1"/>
  <c r="F33" i="2"/>
  <c r="AZ95" i="1" s="1"/>
  <c r="AT102" i="1"/>
  <c r="F33" i="11"/>
  <c r="AZ96" i="1" s="1"/>
  <c r="F33" i="6"/>
  <c r="AZ100" i="1" s="1"/>
  <c r="F33" i="12"/>
  <c r="AZ97" i="1" s="1"/>
  <c r="J33" i="7"/>
  <c r="AW107" i="1" s="1"/>
  <c r="AT107" i="1" s="1"/>
  <c r="F33" i="9"/>
  <c r="AZ99" i="1" s="1"/>
  <c r="BC94" i="1"/>
  <c r="AY94" i="1" s="1"/>
  <c r="AZ108" i="1" l="1"/>
  <c r="BA107" i="1"/>
  <c r="AV108" i="1"/>
  <c r="AT108" i="1" s="1"/>
  <c r="J30" i="8"/>
  <c r="AU94" i="1"/>
  <c r="BA103" i="1"/>
  <c r="BA94" i="1" s="1"/>
  <c r="AW94" i="1" s="1"/>
  <c r="AZ104" i="1"/>
  <c r="AT104" i="1"/>
  <c r="BK129" i="2"/>
  <c r="J129" i="2" s="1"/>
  <c r="J96" i="2" s="1"/>
  <c r="BK118" i="9"/>
  <c r="J118" i="9" s="1"/>
  <c r="J96" i="9" s="1"/>
  <c r="BK125" i="3"/>
  <c r="J125" i="3"/>
  <c r="J30" i="3" s="1"/>
  <c r="AG101" i="1" s="1"/>
  <c r="AN101" i="1" s="1"/>
  <c r="BK118" i="10"/>
  <c r="J118" i="10" s="1"/>
  <c r="J96" i="10" s="1"/>
  <c r="J126" i="12"/>
  <c r="J97" i="12" s="1"/>
  <c r="J39" i="11"/>
  <c r="J39" i="8"/>
  <c r="J96" i="7"/>
  <c r="J39" i="7"/>
  <c r="J39" i="5"/>
  <c r="J30" i="6"/>
  <c r="AG100" i="1" s="1"/>
  <c r="AN100" i="1" s="1"/>
  <c r="J30" i="4"/>
  <c r="AG105" i="1" s="1"/>
  <c r="AN105" i="1" s="1"/>
  <c r="J30" i="12"/>
  <c r="AG97" i="1" s="1"/>
  <c r="AN97" i="1" s="1"/>
  <c r="AX94" i="1"/>
  <c r="W32" i="1"/>
  <c r="AZ94" i="1" l="1"/>
  <c r="AV94" i="1" s="1"/>
  <c r="AT94" i="1" s="1"/>
  <c r="AG102" i="1"/>
  <c r="AN102" i="1" s="1"/>
  <c r="J39" i="3"/>
  <c r="J39" i="12"/>
  <c r="J39" i="4"/>
  <c r="J39" i="6"/>
  <c r="J96" i="3"/>
  <c r="J30" i="10"/>
  <c r="AG98" i="1" s="1"/>
  <c r="AN98" i="1" s="1"/>
  <c r="J30" i="9"/>
  <c r="J39" i="9" s="1"/>
  <c r="J30" i="2"/>
  <c r="AG95" i="1" s="1"/>
  <c r="AN95" i="1" l="1"/>
  <c r="J39" i="2"/>
  <c r="AG99" i="1"/>
  <c r="AN99" i="1" s="1"/>
  <c r="J39" i="10"/>
  <c r="AG94" i="1" l="1"/>
  <c r="W29" i="1" s="1"/>
  <c r="AK29" i="1" s="1"/>
  <c r="AN94" i="1"/>
  <c r="AK26" i="1" l="1"/>
  <c r="AK35" i="1" s="1"/>
</calcChain>
</file>

<file path=xl/sharedStrings.xml><?xml version="1.0" encoding="utf-8"?>
<sst xmlns="http://schemas.openxmlformats.org/spreadsheetml/2006/main" count="7030" uniqueCount="880">
  <si>
    <t>Export Komplet</t>
  </si>
  <si>
    <t/>
  </si>
  <si>
    <t>2.0</t>
  </si>
  <si>
    <t>False</t>
  </si>
  <si>
    <t>{45d73a1b-d3c7-4127-8414-ab36ba0aaa70}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</si>
  <si>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</si>
  <si>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</si>
  <si>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</si>
  <si>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</si>
  <si>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</si>
  <si>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</si>
  <si>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</si>
  <si>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</si>
  <si>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Stavba:</t>
  </si>
  <si>
    <t>Sako Brno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</si>
  <si>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</si>
  <si>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</si>
  <si>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</si>
  <si>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</si>
  <si>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</si>
  <si>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</si>
  <si>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</si>
  <si>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</si>
  <si>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</si>
  <si>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</si>
  <si>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</si>
  <si>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</si>
  <si>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</si>
  <si>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</si>
  <si>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</si>
  <si>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</si>
  <si>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</si>
  <si>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</si>
  <si>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</si>
  <si>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</si>
  <si>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</si>
  <si>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</si>
  <si>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</si>
  <si>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</si>
  <si>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</si>
  <si>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</si>
  <si>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</si>
  <si>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</si>
  <si>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</si>
  <si>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</si>
  <si>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</si>
  <si>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</si>
  <si>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</si>
  <si>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</si>
  <si>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</si>
  <si>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</si>
  <si>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</si>
  <si>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</si>
  <si>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</si>
  <si>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</si>
  <si>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</si>
  <si>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</si>
  <si>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</si>
  <si>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</si>
  <si>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</si>
  <si>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</si>
  <si>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</si>
  <si>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</si>
  <si>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</si>
  <si>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</si>
  <si>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</si>
  <si>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</si>
  <si>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</si>
  <si>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</si>
  <si>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</si>
  <si>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</si>
  <si>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</si>
  <si>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</si>
  <si>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</si>
  <si>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</si>
  <si>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{0a9df6c2-414b-4c2c-ab8f-4de3fabad535}</t>
  </si>
  <si>
    <t>2</t>
  </si>
  <si>
    <t>{e6b3e087-0c94-4d19-b2e1-03cbeec8b92e}</t>
  </si>
  <si>
    <t>{286ee818-21ea-4624-8d6d-b2892922f773}</t>
  </si>
  <si>
    <t>{ac520dc2-8050-41ac-b509-0990289da5a5}</t>
  </si>
  <si>
    <t>{e8f88916-978c-414e-be92-f137ecb4fb49}</t>
  </si>
  <si>
    <t>{a9bc7abc-5f52-456b-8659-28519dc2a1c9}</t>
  </si>
  <si>
    <t>{12155257-38be-48a3-a112-8126914e44b1}</t>
  </si>
  <si>
    <t>{f1b0e792-cb59-4366-9d3c-104eb96875c3}</t>
  </si>
  <si>
    <t>104</t>
  </si>
  <si>
    <t>{a1834f72-cd67-49e1-90f5-0421b5792a06}</t>
  </si>
  <si>
    <t>102</t>
  </si>
  <si>
    <t>{48c43f33-f7c6-4adb-acd2-2dfd4e0e10af}</t>
  </si>
  <si>
    <t>{3436a3cd-412a-41c8-a554-d33a53c18fbb}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</si>
  <si>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</si>
  <si>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</si>
  <si>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</si>
  <si>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</si>
  <si>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</si>
  <si>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</si>
  <si>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</si>
  <si>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</si>
  <si>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3 - Svislé a kompletní konstrukce</t>
  </si>
  <si>
    <t xml:space="preserve">    6 - Úpravy povrchů, podlahy a osazování výplní</t>
  </si>
  <si>
    <t xml:space="preserve">    D1 - Úpravy a kompletace stěn, vnější - Kontaktní zateplovací systémy</t>
  </si>
  <si>
    <t xml:space="preserve">    9 - Ostatní konstrukce a práce, bourání</t>
  </si>
  <si>
    <t xml:space="preserve">    712 - Povlakové krytiny</t>
  </si>
  <si>
    <t xml:space="preserve">    725 - Zdravotechnika - zařizovací předměty</t>
  </si>
  <si>
    <t xml:space="preserve">    764 - Konstrukce klempířské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</si>
  <si>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</si>
  <si>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</si>
  <si>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</si>
  <si>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</si>
  <si>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</si>
  <si>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</si>
  <si>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</si>
  <si>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</si>
  <si>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</si>
  <si>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</si>
  <si>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</si>
  <si>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</si>
  <si>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</si>
  <si>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</si>
  <si>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</si>
  <si>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</si>
  <si>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</si>
  <si>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</si>
  <si>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</si>
  <si>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</si>
  <si>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</si>
  <si>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3</t>
  </si>
  <si>
    <t>Svislé a kompletní konstrukce</t>
  </si>
  <si>
    <t>K</t>
  </si>
  <si>
    <t>311235191</t>
  </si>
  <si>
    <t>Zdivo jednovrstvé z cihel broušených přes P10 do P15 na tenkovrstvou maltu tl 400 mm</t>
  </si>
  <si>
    <t>m2</t>
  </si>
  <si>
    <t>4</t>
  </si>
  <si>
    <t>VV</t>
  </si>
  <si>
    <t>1,75*1,2</t>
  </si>
  <si>
    <t>Součet</t>
  </si>
  <si>
    <t>317121251</t>
  </si>
  <si>
    <t>ocelové nosníky do otvorů po stávajících překladech  rozměr a provedení dle PD</t>
  </si>
  <si>
    <t>kus</t>
  </si>
  <si>
    <t>342244221</t>
  </si>
  <si>
    <t>Příčka z cihel broušených na tenkovrstvou maltu tloušťky 140 mm</t>
  </si>
  <si>
    <t>6</t>
  </si>
  <si>
    <t>0,9*2</t>
  </si>
  <si>
    <t>0,7*2</t>
  </si>
  <si>
    <t>Úpravy povrchů, podlahy a osazování výplní</t>
  </si>
  <si>
    <t>612321141</t>
  </si>
  <si>
    <t>Vápenocementová omítka štuková dvouvrstvá vnitřních stěn nanášená ručně</t>
  </si>
  <si>
    <t>8</t>
  </si>
  <si>
    <t>3,2*2</t>
  </si>
  <si>
    <t>2,1</t>
  </si>
  <si>
    <t>5</t>
  </si>
  <si>
    <t>612325412</t>
  </si>
  <si>
    <t>Oprava vnitřní vápenocementové hladké omítky tl do 20 mm stěn v rozsahu plochy přes 10 do 30 %</t>
  </si>
  <si>
    <t>10</t>
  </si>
  <si>
    <t>622135001</t>
  </si>
  <si>
    <t>Vyrovnání podkladu vnějších stěn maltou vápenocementovou tl do 10 mm</t>
  </si>
  <si>
    <t>3,75*(8,05+6,577+8,04*6,527)/3</t>
  </si>
  <si>
    <t>D1</t>
  </si>
  <si>
    <t>Úpravy a kompletace stěn, vnější - Kontaktní zateplovací systémy</t>
  </si>
  <si>
    <t>7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</si>
  <si>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</si>
  <si>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</si>
  <si>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m</t>
  </si>
  <si>
    <t>14</t>
  </si>
  <si>
    <t>2+1+2</t>
  </si>
  <si>
    <t>1,86+1,84+1,86</t>
  </si>
  <si>
    <t>1,86+1,24+1,86</t>
  </si>
  <si>
    <t>0,57+0,57+0,57</t>
  </si>
  <si>
    <t>0,59+0,59+0,59</t>
  </si>
  <si>
    <t>0,8+1,23+0,8</t>
  </si>
  <si>
    <t>2+1,5+2</t>
  </si>
  <si>
    <t>M</t>
  </si>
  <si>
    <t>59051476</t>
  </si>
  <si>
    <t>profil napojovací okenní PVC s výztužnou tkaninou 9mm</t>
  </si>
  <si>
    <t>16</t>
  </si>
  <si>
    <t>9</t>
  </si>
  <si>
    <t>622221021</t>
  </si>
  <si>
    <t>Montáž kontaktního zateplení lepením a mechanickým kotvením z desek minerální vlny s podélnou orientací vláken nebo kombinovaných (dodávka ve specifikaci) na vnější stěny, na podklad betonový nebo z lehčeného betonu, z tvárnic keramických nebo vápenopísko</t>
  </si>
  <si>
    <t>18</t>
  </si>
  <si>
    <t>63142025</t>
  </si>
  <si>
    <t>deska tepelně izolační minerální kontaktních fasád podélné vlákno λ=0,035-0,036 tl 100mm</t>
  </si>
  <si>
    <t>20</t>
  </si>
  <si>
    <t>11</t>
  </si>
  <si>
    <t>622251105</t>
  </si>
  <si>
    <t>Montáž kontaktního zateplení lepením a mechanickým kotvením Příplatek k cenám za zápustnou montáž kotev s použitím tepelněizolačních zátek na vnější stěny z minerální vlny</t>
  </si>
  <si>
    <t>22</t>
  </si>
  <si>
    <t>622252001</t>
  </si>
  <si>
    <t>Montáž profilů kontaktního zateplení zakládacích soklových připevněných hmoždinkami</t>
  </si>
  <si>
    <t>24</t>
  </si>
  <si>
    <t>8,3+6,8+8,3+6,8</t>
  </si>
  <si>
    <t>13</t>
  </si>
  <si>
    <t>59051647</t>
  </si>
  <si>
    <t>profil zakládací Al tl 0,7mm pro ETICS pro izolant tl 100mm</t>
  </si>
  <si>
    <t>26</t>
  </si>
  <si>
    <t>622252002</t>
  </si>
  <si>
    <t>Montáž profilů kontaktního zateplení ostatních stěnových, dilatačních apod. lepených do tmelu</t>
  </si>
  <si>
    <t>28</t>
  </si>
  <si>
    <t>3,2+3,7+3,7+3,7+35,16</t>
  </si>
  <si>
    <t>15</t>
  </si>
  <si>
    <t>63127464</t>
  </si>
  <si>
    <t>profil rohový Al s výztužnou tkaninou š 100/100mm</t>
  </si>
  <si>
    <t>30</t>
  </si>
  <si>
    <t>622142001</t>
  </si>
  <si>
    <t>Sklovláknité pletivo vnějších stěn vtlačené do tmelu</t>
  </si>
  <si>
    <t>32</t>
  </si>
  <si>
    <t>17</t>
  </si>
  <si>
    <t>622521022</t>
  </si>
  <si>
    <t>Omítka tenkovrstvá silikátová vnějších ploch probarvená bez penetrace zatíraná (škrábaná ), zrnitost 2,0 mm stěn</t>
  </si>
  <si>
    <t>34</t>
  </si>
  <si>
    <t>Ostatní konstrukce a práce, bourání</t>
  </si>
  <si>
    <t>6101R101</t>
  </si>
  <si>
    <t>demontáž zařizovacích předmětů, hygienického vybavení, klimatizační jednotky a topných jednotek. přípomoc elektro části, přípomoc části ZTI (drážky, zához, začištění, likvidace odpadu). Zpětná montáž klimatizační jednotky, uvedení do provozu</t>
  </si>
  <si>
    <t>kpl</t>
  </si>
  <si>
    <t>36</t>
  </si>
  <si>
    <t>19</t>
  </si>
  <si>
    <t>771473810</t>
  </si>
  <si>
    <t>Demontáž soklíků z dlaždic keramických lepených rovných</t>
  </si>
  <si>
    <t>38</t>
  </si>
  <si>
    <t>2,46+2,55+3,36+1,89+1,66+0,67+0,67+0,76</t>
  </si>
  <si>
    <t>0,757+1,251+1,5+1,245+0,733+0,1</t>
  </si>
  <si>
    <t>1,1+0,886+1,1+0,2</t>
  </si>
  <si>
    <t>1,35+2,22+1+2,2</t>
  </si>
  <si>
    <t>962081131</t>
  </si>
  <si>
    <t>Bourání příček ze skleněných tvárnic tl do 100 mm</t>
  </si>
  <si>
    <t>40</t>
  </si>
  <si>
    <t>1,23*0,8</t>
  </si>
  <si>
    <t>978013141</t>
  </si>
  <si>
    <t>Otlučení (osekání) vnitřní vápenné nebo vápenocementové omítky stěn v rozsahu přes 10 do 30 %</t>
  </si>
  <si>
    <t>42</t>
  </si>
  <si>
    <t>978015341</t>
  </si>
  <si>
    <t>Otlučení (osekání) vnější vápenné nebo vápenocementové omítky stupně členitosti 1 a 2 v rozsahu přes 20 do 30 % Vč. lešení, stavba, demontáž, pronájem - pol. 9</t>
  </si>
  <si>
    <t>44</t>
  </si>
  <si>
    <t>23</t>
  </si>
  <si>
    <t>771573810</t>
  </si>
  <si>
    <t>Demontáž podlah z dlaždic keramických lepených</t>
  </si>
  <si>
    <t>46</t>
  </si>
  <si>
    <t>místnost 1.01, 1.02, 1.04, 1.05, 1.06</t>
  </si>
  <si>
    <t>23,07+2,61+2,35+1,16+1,93</t>
  </si>
  <si>
    <t>968072245</t>
  </si>
  <si>
    <t>Vybourání rámů oken jednoduchých včetně křídel</t>
  </si>
  <si>
    <t>48</t>
  </si>
  <si>
    <t>1,84*1,86</t>
  </si>
  <si>
    <t>1,24*1,86</t>
  </si>
  <si>
    <t>0,57*0,57</t>
  </si>
  <si>
    <t>0,59*0,59</t>
  </si>
  <si>
    <t>25</t>
  </si>
  <si>
    <t>968072455</t>
  </si>
  <si>
    <t>Vybourání kovových dveřních zárubní</t>
  </si>
  <si>
    <t>50</t>
  </si>
  <si>
    <t>(0,8*1,97)*4</t>
  </si>
  <si>
    <t>(0,6*1,97)*2</t>
  </si>
  <si>
    <t>1,42*1,97</t>
  </si>
  <si>
    <t>997013511</t>
  </si>
  <si>
    <t>Odvoz suti a vybouraných hmot z meziskládky na skládku do 1 km s naložením a se složením</t>
  </si>
  <si>
    <t>t</t>
  </si>
  <si>
    <t>52</t>
  </si>
  <si>
    <t>27</t>
  </si>
  <si>
    <t>997013871</t>
  </si>
  <si>
    <t>Poplatek za uložení stavebního odpadu na recyklační skládce (skládkovné) směsného stavebního a demoličního kód odpadu 17 09 04</t>
  </si>
  <si>
    <t>54</t>
  </si>
  <si>
    <t>712</t>
  </si>
  <si>
    <t>Povlakové krytiny</t>
  </si>
  <si>
    <t>711111002</t>
  </si>
  <si>
    <t>izolace proti zemní vlhkosti vodorovné za studena lakem asfaltovým</t>
  </si>
  <si>
    <t>56</t>
  </si>
  <si>
    <t>8,205*6,775</t>
  </si>
  <si>
    <t>29</t>
  </si>
  <si>
    <t>711141559</t>
  </si>
  <si>
    <t>Provedení izolace proti zemní vlhkosti pásy přitavením vodorovné NAIP</t>
  </si>
  <si>
    <t>58</t>
  </si>
  <si>
    <t>62853004</t>
  </si>
  <si>
    <t>pás asfaltový natavitelný modifikovaný SBS s vložkou ze skleněné tkaniny a spalitelnou PE fólií nebo jemnozrnným minerálním posypem na horním povrchu tl 4,0mm</t>
  </si>
  <si>
    <t>60</t>
  </si>
  <si>
    <t>55,589*1,1 "Přepočtené koeficientem množství</t>
  </si>
  <si>
    <t>31</t>
  </si>
  <si>
    <t>712101R01</t>
  </si>
  <si>
    <t>ukončení střechy z OSB3 desek  tl. 25 mm ve tvaru L kotvených do stropu - dle PD</t>
  </si>
  <si>
    <t>62</t>
  </si>
  <si>
    <t>712363544</t>
  </si>
  <si>
    <t>Provedení povlak krytiny mechanicky kotvenou do betonu</t>
  </si>
  <si>
    <t>64</t>
  </si>
  <si>
    <t>33</t>
  </si>
  <si>
    <t>28322013</t>
  </si>
  <si>
    <t>fólie hydroizolační střešní mPVC mechanicky kotvená barevná tl 1,5mm</t>
  </si>
  <si>
    <t>66</t>
  </si>
  <si>
    <t>712363803</t>
  </si>
  <si>
    <t>Odstranění povlakové krytiny včetně všech stávajících vrstev</t>
  </si>
  <si>
    <t>68</t>
  </si>
  <si>
    <t>6,575*8,05</t>
  </si>
  <si>
    <t>35</t>
  </si>
  <si>
    <t>631311214</t>
  </si>
  <si>
    <t>Mazanina srovnávací dle potřeby   tl. 20 mm</t>
  </si>
  <si>
    <t>m3</t>
  </si>
  <si>
    <t>70</t>
  </si>
  <si>
    <t>(7,65*6,375)*0,02</t>
  </si>
  <si>
    <t>712392171</t>
  </si>
  <si>
    <t>Povlakové krytiny střech plochých do 10° podkladní textilní vrstvy - geotextilie 300g/m2</t>
  </si>
  <si>
    <t>72</t>
  </si>
  <si>
    <t>37</t>
  </si>
  <si>
    <t>713141151</t>
  </si>
  <si>
    <t>Montáž izolace tepelné střech plochých kladené volně 1 vrstva rohoží, pásů, dílců, desek</t>
  </si>
  <si>
    <t>74</t>
  </si>
  <si>
    <t>28372309</t>
  </si>
  <si>
    <t>deska EPS 100 pro konstrukce s běžným zatížením λ=0,037 tl 100mm</t>
  </si>
  <si>
    <t>76</t>
  </si>
  <si>
    <t>39</t>
  </si>
  <si>
    <t>713141311</t>
  </si>
  <si>
    <t>Montáž izolace tepelné střech plochých kladené volně, spádová vrstva</t>
  </si>
  <si>
    <t>78</t>
  </si>
  <si>
    <t>28376141</t>
  </si>
  <si>
    <t>klín izolační spád  EPS 100</t>
  </si>
  <si>
    <t>80</t>
  </si>
  <si>
    <t>55,589*((0,03+0,23)/2)</t>
  </si>
  <si>
    <t>41</t>
  </si>
  <si>
    <t>713141414</t>
  </si>
  <si>
    <t>Přikotvení tepelné izolace teleskopickými hmoždinkami do betonu jednospádových klínů pro tl izolace přes 170 do 250 mm</t>
  </si>
  <si>
    <t>82</t>
  </si>
  <si>
    <t>998712311</t>
  </si>
  <si>
    <t>Přesun hmot procentní pro krytiny povlakové ruční v objektech v do 6 m</t>
  </si>
  <si>
    <t>%</t>
  </si>
  <si>
    <t>84</t>
  </si>
  <si>
    <t>725</t>
  </si>
  <si>
    <t>Zdravotechnika - zařizovací předměty</t>
  </si>
  <si>
    <t>43</t>
  </si>
  <si>
    <t>725112002</t>
  </si>
  <si>
    <t>Klozet keramický, připojení, kompletace, provedení dle PD</t>
  </si>
  <si>
    <t>soubor</t>
  </si>
  <si>
    <t>86</t>
  </si>
  <si>
    <t>725211681</t>
  </si>
  <si>
    <t>Umyvadlo keramické, připojení ohřívače TV, poj. ventil, odkanalizování poj. ventilu, kompletace, provedení dle PD, výtoková baterie kpl.</t>
  </si>
  <si>
    <t>88</t>
  </si>
  <si>
    <t>764</t>
  </si>
  <si>
    <t>Konstrukce klempířské</t>
  </si>
  <si>
    <t>45</t>
  </si>
  <si>
    <t>764002811</t>
  </si>
  <si>
    <t>Demontáž okapového plechu do suti v krytině povlakové</t>
  </si>
  <si>
    <t>90</t>
  </si>
  <si>
    <t>764004801</t>
  </si>
  <si>
    <t>Demontáž podokapního žlabu do suti</t>
  </si>
  <si>
    <t>92</t>
  </si>
  <si>
    <t>47</t>
  </si>
  <si>
    <t>764004861</t>
  </si>
  <si>
    <t>Demontáž svodu do suti</t>
  </si>
  <si>
    <t>94</t>
  </si>
  <si>
    <t>764011614</t>
  </si>
  <si>
    <t>Podkladní plech z Pz s upraveným povrchem rš 330 mm - atiková okapnice</t>
  </si>
  <si>
    <t>96</t>
  </si>
  <si>
    <t>49</t>
  </si>
  <si>
    <t>764214604</t>
  </si>
  <si>
    <t>Oplechování horních ploch a atik bez rohů z Pz s povrch úpravou mechanicky kotvené</t>
  </si>
  <si>
    <t>98</t>
  </si>
  <si>
    <t>6,775+8,205+6,775</t>
  </si>
  <si>
    <t>764511602</t>
  </si>
  <si>
    <t>Žlab podokapní půlkruhový z Pz s povrchovou úpravou rš 330 mm</t>
  </si>
  <si>
    <t>100</t>
  </si>
  <si>
    <t>51</t>
  </si>
  <si>
    <t>764518622</t>
  </si>
  <si>
    <t>Svody kruhové včetně objímek, kolen, odskoků z Pz s povrchovou úpravou průměru 125 mm</t>
  </si>
  <si>
    <t>721242116</t>
  </si>
  <si>
    <t>Lapač střešních splavenin z PP s kulovým kloubem na odtoku DN 125</t>
  </si>
  <si>
    <t>53</t>
  </si>
  <si>
    <t>998764311</t>
  </si>
  <si>
    <t>Přesun hmot procentní pro konstrukce klempířské ruční v objektech v do 6 m</t>
  </si>
  <si>
    <t>106</t>
  </si>
  <si>
    <t>766</t>
  </si>
  <si>
    <t>Konstrukce truhlářské</t>
  </si>
  <si>
    <t>766622131</t>
  </si>
  <si>
    <t>plastové výplně otvorů - rozměr a provedení dle PD  plochy přes 1 m2 otevíravých včetně doplňků</t>
  </si>
  <si>
    <t>108</t>
  </si>
  <si>
    <t>P 01</t>
  </si>
  <si>
    <t>P 02</t>
  </si>
  <si>
    <t>0,6*0,6</t>
  </si>
  <si>
    <t>P 03</t>
  </si>
  <si>
    <t>2,04*0,92</t>
  </si>
  <si>
    <t>P 04</t>
  </si>
  <si>
    <t>P 05</t>
  </si>
  <si>
    <t>P 06</t>
  </si>
  <si>
    <t>2,08*1,48</t>
  </si>
  <si>
    <t>55</t>
  </si>
  <si>
    <t>766660002</t>
  </si>
  <si>
    <t>dveře vnitřní včetně ocelové zárubně - provedení dle PD</t>
  </si>
  <si>
    <t>110</t>
  </si>
  <si>
    <t>998766311</t>
  </si>
  <si>
    <t>Přesun hmot procentní pro kce truhlářské ruční v objektech v do 6 m</t>
  </si>
  <si>
    <t>112</t>
  </si>
  <si>
    <t>771</t>
  </si>
  <si>
    <t>Podlahy z dlaždic</t>
  </si>
  <si>
    <t>57</t>
  </si>
  <si>
    <t>771111011</t>
  </si>
  <si>
    <t>Vysátí podkladu před pokládkou dlažby</t>
  </si>
  <si>
    <t>114</t>
  </si>
  <si>
    <t>771121026</t>
  </si>
  <si>
    <t>Odstranění zbytků lepidla z podkladu před pokládkou dlažby broušením</t>
  </si>
  <si>
    <t>116</t>
  </si>
  <si>
    <t>59</t>
  </si>
  <si>
    <t>771151011</t>
  </si>
  <si>
    <t>Samonivelační stěrka podlah pevnosti  tl 3 mm</t>
  </si>
  <si>
    <t>118</t>
  </si>
  <si>
    <t>771474113</t>
  </si>
  <si>
    <t>sokl z dlaždic keramických rovných lepených cementovým flexibilním lepidlem v přes 90 do 120 mm</t>
  </si>
  <si>
    <t>120</t>
  </si>
  <si>
    <t>61</t>
  </si>
  <si>
    <t>771574474</t>
  </si>
  <si>
    <t>Montáž podlah keramických pro mechanické zatížení lepených cementovým flexibilním lepidlem přes 4 do 6 ks/m2</t>
  </si>
  <si>
    <t>122</t>
  </si>
  <si>
    <t>59761101</t>
  </si>
  <si>
    <t>dlažba keramická slinutá mrazuvzdorná  tl do 10mm přes 4 do 6ks/m2 / dle PD / výběru investora</t>
  </si>
  <si>
    <t>124</t>
  </si>
  <si>
    <t>31,12*1,08 "Přepočtené koeficientem množství</t>
  </si>
  <si>
    <t>63</t>
  </si>
  <si>
    <t>771591112</t>
  </si>
  <si>
    <t>Izolace pod dlažbu nátěrem nebo stěrkou ve dvou vrstvách</t>
  </si>
  <si>
    <t>126</t>
  </si>
  <si>
    <t>998771311</t>
  </si>
  <si>
    <t>Přesun hmot procentní pro podlahy z dlaždic ruční v objektech v do 6 m</t>
  </si>
  <si>
    <t>128</t>
  </si>
  <si>
    <t>776</t>
  </si>
  <si>
    <t>Podlahy povlakové</t>
  </si>
  <si>
    <t>65</t>
  </si>
  <si>
    <t>776111116</t>
  </si>
  <si>
    <t>Odstranění zbytků lepidla z podkladu povlakových podlah broušením</t>
  </si>
  <si>
    <t>130</t>
  </si>
  <si>
    <t>776111311</t>
  </si>
  <si>
    <t>Vysátí podkladu povlakových podlah</t>
  </si>
  <si>
    <t>132</t>
  </si>
  <si>
    <t>67</t>
  </si>
  <si>
    <t>776141111</t>
  </si>
  <si>
    <t>Stěrka podlahová nivelační pro vyrovnání podkladu povlakových podlah  tl do 3 mm</t>
  </si>
  <si>
    <t>134</t>
  </si>
  <si>
    <t>776222111</t>
  </si>
  <si>
    <t>Lepení pásů z PVC</t>
  </si>
  <si>
    <t>136</t>
  </si>
  <si>
    <t>69</t>
  </si>
  <si>
    <t>60756110</t>
  </si>
  <si>
    <t>linoleum  tl 2mm,</t>
  </si>
  <si>
    <t>138</t>
  </si>
  <si>
    <t>8,57*1,05 "Přepočtené koeficientem množství</t>
  </si>
  <si>
    <t>998776311</t>
  </si>
  <si>
    <t>Přesun hmot procentní pro podlahy povlakové ruční v objektech v do 6 m</t>
  </si>
  <si>
    <t>140</t>
  </si>
  <si>
    <t>781</t>
  </si>
  <si>
    <t>Dokončovací práce - obklady</t>
  </si>
  <si>
    <t>71</t>
  </si>
  <si>
    <t>781111011</t>
  </si>
  <si>
    <t>Ometení (oprášení) stěny při přípravě podkladu</t>
  </si>
  <si>
    <t>142</t>
  </si>
  <si>
    <t>2,8*(4,541+5,774+4,541+5,774)</t>
  </si>
  <si>
    <t>2,8*(0,757+1,24+1,6+0,3+0,3+0,15)</t>
  </si>
  <si>
    <t>2,8*(0,86+0,2+0,6+0,57+0,86+0,48+1,2+0,12+0,18+0,88+1,2+0,48+0,3+0,3)</t>
  </si>
  <si>
    <t>781121011</t>
  </si>
  <si>
    <t>Nátěr penetrační na stěnu</t>
  </si>
  <si>
    <t>144</t>
  </si>
  <si>
    <t>73</t>
  </si>
  <si>
    <t>781151031</t>
  </si>
  <si>
    <t>Celoplošné vyrovnání podkladu stěrkou tl 3 mm</t>
  </si>
  <si>
    <t>146</t>
  </si>
  <si>
    <t>781131112</t>
  </si>
  <si>
    <t>Izolace pod obklad nátěrem nebo stěrkou ve dvou vrstvách</t>
  </si>
  <si>
    <t>148</t>
  </si>
  <si>
    <t>75</t>
  </si>
  <si>
    <t>781472234</t>
  </si>
  <si>
    <t>Montáž obkladů keramických reliéfních nebo z dekorů lepených cementovým flexibilním lepidlem přes 4 do 6 ks/m2</t>
  </si>
  <si>
    <t>150</t>
  </si>
  <si>
    <t>59761722</t>
  </si>
  <si>
    <t>obklad keramický nemrazuvzdorný dle PD a výběru investora</t>
  </si>
  <si>
    <t>152</t>
  </si>
  <si>
    <t>92,98*1,1 "Přepočtené koeficientem množství</t>
  </si>
  <si>
    <t>77</t>
  </si>
  <si>
    <t>998781311</t>
  </si>
  <si>
    <t>Přesun hmot procentní pro obklady keramické ruční v objektech v do 6 m</t>
  </si>
  <si>
    <t>154</t>
  </si>
  <si>
    <t>784</t>
  </si>
  <si>
    <t>Dokončovací práce - malby a tapety</t>
  </si>
  <si>
    <t>784111001</t>
  </si>
  <si>
    <t>Oprášení (ometení ) podkladu v místnostech v do 3,80 m</t>
  </si>
  <si>
    <t>156</t>
  </si>
  <si>
    <t>stěny</t>
  </si>
  <si>
    <t>2,6*(1,57+1,66+1+1)</t>
  </si>
  <si>
    <t>2,6*(1,88+0,6+2,6+0,6+1,88+2,6)</t>
  </si>
  <si>
    <t>strop</t>
  </si>
  <si>
    <t>23,7+2,61+8,57+2,35+1,16+1,93</t>
  </si>
  <si>
    <t>79</t>
  </si>
  <si>
    <t>784161401</t>
  </si>
  <si>
    <t>Celoplošné vyhlazení podkladu sádrovou stěrkou v místnostech v do 3,80 m</t>
  </si>
  <si>
    <t>158</t>
  </si>
  <si>
    <t>784221101</t>
  </si>
  <si>
    <t>Dvojnásobné bílé malby ze směsí za sucha dobře otěruvzdorných v místnostech do 3,80 m</t>
  </si>
  <si>
    <t>160</t>
  </si>
  <si>
    <t>389842402</t>
  </si>
  <si>
    <t>nový nerezový tříplášťový komín pro napojení nového stacionárního vysotlakého čističe, provedení komínu dle tylu zvoleného mycího stroje. Přerušovač tahu, či napojení dle typu čistícího stroje, prostup, tvarovka k napojení na PVC střešní folii</t>
  </si>
  <si>
    <t>Oprava vnitřní vápenocementové hladké omítky tl do 20 mm stěn v rozsahu plochy 100 %</t>
  </si>
  <si>
    <t>631311224</t>
  </si>
  <si>
    <t>Mazanina tl přes 80 do 120 mm z betonu prostého se zvýšenými nároky na prostředí tř. C 25/30</t>
  </si>
  <si>
    <t>631319012</t>
  </si>
  <si>
    <t>Příplatek k mazanině tl přes 80 do 120 mm za přehlazení povrchu</t>
  </si>
  <si>
    <t>783901453</t>
  </si>
  <si>
    <t>Vysátí betonových podlah před provedením nátěru</t>
  </si>
  <si>
    <t>783947161</t>
  </si>
  <si>
    <t>Krycí trojnásobný epoxydový dvousložkový nátěr betonové podlahy dle PD vč. penetrace, nátěr křížem</t>
  </si>
  <si>
    <t>demontáž zařizovacích předmětů - el. rozvač, zařízení strojovny, vč. rozvodů elektro 100%, ČOV, zásobní nádrž atd dle PD, ekologická likvidace. Přípomoc elektro části, přípomoc části ZTI (drážky, zához, začištění, likvidace odpadu)</t>
  </si>
  <si>
    <t>962032641</t>
  </si>
  <si>
    <t>odstranněí stávajícího komína, prostup střechou, napojení na PVC střešní folii</t>
  </si>
  <si>
    <t>965043341</t>
  </si>
  <si>
    <t>odstranění nášlapné vrstvy s odbouráním podlahy - dle skutečnosti</t>
  </si>
  <si>
    <t>10,24*0,1</t>
  </si>
  <si>
    <t>0,75*0,5</t>
  </si>
  <si>
    <t>Vybourání kovových/plastových dveřních zárubní</t>
  </si>
  <si>
    <t>0,9*1,97</t>
  </si>
  <si>
    <t>Otlučení (osekání) vnitřní vápenné nebo vápenocementové omítky stěn v rozsahu 100 %</t>
  </si>
  <si>
    <t>Otlučení (osekání) vnější vápenné nebo vápenocementové omítky stupně členitosti 1 a 2 v rozsahu přes 20 do 30 % Osekání venkovních obkladů 100% - 32 m2</t>
  </si>
  <si>
    <t>(3,5*(3,79+3,81+3,79+3,81))</t>
  </si>
  <si>
    <t>2,05+1+2,05</t>
  </si>
  <si>
    <t>0,25+0,25+0,25</t>
  </si>
  <si>
    <t>0,5+0,75+0,5</t>
  </si>
  <si>
    <t>3,79+3,81+3,79+3,81</t>
  </si>
  <si>
    <t>4*3,5</t>
  </si>
  <si>
    <t>Omítka tenkovrstvá silikátová vnějších ploch probarvená bez penetrace zatíraná (škrábaná ), zrnitost 2,0 mm stěn soklová omítka (mozaiková omítka soklu a části fasády dle PD - 24m2)</t>
  </si>
  <si>
    <t>(3,91*3,39)*0,02</t>
  </si>
  <si>
    <t>14,44*1,1 "Přepočtené koeficientem množství</t>
  </si>
  <si>
    <t>14,44*1,08 "Přepočtené koeficientem množství</t>
  </si>
  <si>
    <t>3,81*3,79</t>
  </si>
  <si>
    <t>14,44*((0,03+0,23)/2)</t>
  </si>
  <si>
    <t>764101R01</t>
  </si>
  <si>
    <t>vyplnění otvoru tepelnou izolácí a oboustrané zaklopení plechovým ochranným výpalkem s opracováním trubního prostupu</t>
  </si>
  <si>
    <t>764101R02</t>
  </si>
  <si>
    <t>větrací otvor sprotidešťovou žaluzií a sítí proti hmyzu - nerezové provedení dle PD</t>
  </si>
  <si>
    <t>3,81+3,81+3,4</t>
  </si>
  <si>
    <t>0,5*0,75</t>
  </si>
  <si>
    <t>2,05*1</t>
  </si>
  <si>
    <t>(3,21+3,21+3,19+3,19)*3</t>
  </si>
  <si>
    <t>10,24</t>
  </si>
  <si>
    <t>783826615</t>
  </si>
  <si>
    <t>disperzní omyvatelný nátěr stěn - omítek</t>
  </si>
  <si>
    <t>-374397226</t>
  </si>
  <si>
    <t>SO05</t>
  </si>
  <si>
    <t>bourací práce u zpevněných ploch - viz samostatný rozpočet</t>
  </si>
  <si>
    <t>-2094353178</t>
  </si>
  <si>
    <t>nové zpevněné plochy  - viz samostatný rozpočet</t>
  </si>
  <si>
    <t>512</t>
  </si>
  <si>
    <t>-1825505061</t>
  </si>
  <si>
    <t>Posun haly - viz samostatný rozpočet</t>
  </si>
  <si>
    <t>-658904602</t>
  </si>
  <si>
    <t>D1 - Vedlejší rozpočtové náklady</t>
  </si>
  <si>
    <t xml:space="preserve">    VORN - Vedlejší a ostatní rozpočtové náklady</t>
  </si>
  <si>
    <t xml:space="preserve">    03VRN - Vedlejší náklady</t>
  </si>
  <si>
    <t>Vedlejší rozpočtové náklady</t>
  </si>
  <si>
    <t>VORN</t>
  </si>
  <si>
    <t>Vedlejší a ostatní rozpočtové náklady</t>
  </si>
  <si>
    <t>03VRN</t>
  </si>
  <si>
    <t>Vedlejší náklady</t>
  </si>
  <si>
    <t>030001VRN</t>
  </si>
  <si>
    <t>Zařízení staveniště - veškeré náklady spojené s vybudováním, provozem a odstraněním ZS</t>
  </si>
  <si>
    <t>Soubor</t>
  </si>
  <si>
    <t>030002VRN</t>
  </si>
  <si>
    <t>Zkoušky a revize - náklady zhotovitele na provádění zkoušek a revizí nezbytných k provedení díla</t>
  </si>
  <si>
    <t>030003VRN</t>
  </si>
  <si>
    <t>Provozní vlivy - zohlednění všech cizích vlivů způsobených na stavbě</t>
  </si>
  <si>
    <t>030004VRN</t>
  </si>
  <si>
    <t>Geodetické práce - vytyčení všech stávajících podzemních sítí, stavby, IS, skutečného provedení atd.</t>
  </si>
  <si>
    <t>030005VRN</t>
  </si>
  <si>
    <t>Mimostaveništní doprava - mimořádné náklady spojené s dopravou materiálu na staveniště</t>
  </si>
  <si>
    <t>030006VRN</t>
  </si>
  <si>
    <t>Územní vlivy - zohlednění dopravních omezení záborů veřejných ploch vč. dokumentace a povolení přechodné úpravy provozu na pozemních kom.</t>
  </si>
  <si>
    <t>030007VRN</t>
  </si>
  <si>
    <t>Vnitroareálová doprava - mimořádné náklady spojené se stíženými podmínkami (absence přístupu apod.)</t>
  </si>
  <si>
    <t>030008VRN</t>
  </si>
  <si>
    <t>Dokumentace skutečného provedení stavby</t>
  </si>
  <si>
    <t>030009VRN</t>
  </si>
  <si>
    <t>Bankovní záruky - náklady na bankovní záruky dle podmínek zadavatele</t>
  </si>
  <si>
    <t>0300010VRN</t>
  </si>
  <si>
    <t>Pojištění stavby - náklady na pojištění stavby dle podmínek zadavatele</t>
  </si>
  <si>
    <t>0300011VRN</t>
  </si>
  <si>
    <t>Dílenská a výrobní dokumentace</t>
  </si>
  <si>
    <t>0300012VRN</t>
  </si>
  <si>
    <t>Koordinační činnost pro jednotlivé profese vč. dokumentace</t>
  </si>
  <si>
    <t>0300013VRN</t>
  </si>
  <si>
    <t>Zajištění kolaudace stavby včetně inženýrské činnosti</t>
  </si>
  <si>
    <t>HSV - Práce a dodávky HSV</t>
  </si>
  <si>
    <t>HSV</t>
  </si>
  <si>
    <t>Práce a dodávky HSV</t>
  </si>
  <si>
    <t>21M101R01</t>
  </si>
  <si>
    <t>elektročást - viz samostatný rozpočet</t>
  </si>
  <si>
    <t>1976217883</t>
  </si>
  <si>
    <t xml:space="preserve">    1 - Zemní práce</t>
  </si>
  <si>
    <t>Zemní práce</t>
  </si>
  <si>
    <t>103R103</t>
  </si>
  <si>
    <t>technologické zařízení - viz samostatný rozpočet</t>
  </si>
  <si>
    <t>23137097</t>
  </si>
  <si>
    <t>104R104</t>
  </si>
  <si>
    <t>978735832</t>
  </si>
  <si>
    <t xml:space="preserve">    2 - Zakládání</t>
  </si>
  <si>
    <t xml:space="preserve">    998 - Přesun hmot</t>
  </si>
  <si>
    <t xml:space="preserve">    749 - Elektromontáže - ostatní práce a konstrukce</t>
  </si>
  <si>
    <t>131251104</t>
  </si>
  <si>
    <t>Hloubení jam nezapažených v hornině třídy těžitelnosti I skupiny 3 objem do 500 m3 strojně</t>
  </si>
  <si>
    <t>-802944381</t>
  </si>
  <si>
    <t>výkop nádrže PHM</t>
  </si>
  <si>
    <t>3*11,4*4,45</t>
  </si>
  <si>
    <t>svahování výkopu</t>
  </si>
  <si>
    <t>(1,5+1,5)*11,4*3,9</t>
  </si>
  <si>
    <t>4,5*(1,5+1,5)*3,9</t>
  </si>
  <si>
    <t>výkop nádrže AdBlue</t>
  </si>
  <si>
    <t>2,1*6,1*3,5</t>
  </si>
  <si>
    <t>svahování</t>
  </si>
  <si>
    <t>6,1*1,5*2,9</t>
  </si>
  <si>
    <t>161151103</t>
  </si>
  <si>
    <t xml:space="preserve">Svislé přemístění výkopku z horniny třídy těžitelnosti I skupiny 1 až 3 </t>
  </si>
  <si>
    <t>-574182329</t>
  </si>
  <si>
    <t>409,59/2</t>
  </si>
  <si>
    <t>162551108</t>
  </si>
  <si>
    <t>Vodorovné přemístění přes 2 500 do 3000 m výkopku/sypaniny z horniny třídy těžitelnosti I skupiny 1 až 3</t>
  </si>
  <si>
    <t>-540629140</t>
  </si>
  <si>
    <t>409,59-295,09</t>
  </si>
  <si>
    <t>171201231</t>
  </si>
  <si>
    <t>Poplatek za uložení zeminy a kamení na recyklační skládce (skládkovné) kód odpadu 17 05 04</t>
  </si>
  <si>
    <t>1464222985</t>
  </si>
  <si>
    <t>114,5*1,8</t>
  </si>
  <si>
    <t>171251201</t>
  </si>
  <si>
    <t>Uložení sypaniny na skládky nebo meziskládky</t>
  </si>
  <si>
    <t>-2027070031</t>
  </si>
  <si>
    <t>174151101</t>
  </si>
  <si>
    <t>Zásyp jam, šachet rýh nebo kolem objektů sypaninou se zhutněním</t>
  </si>
  <si>
    <t>-630724773</t>
  </si>
  <si>
    <t>409,59-4,701-28,644-21,155-50-10</t>
  </si>
  <si>
    <t>Zakládání</t>
  </si>
  <si>
    <t>271532212</t>
  </si>
  <si>
    <t>Podsyp pod základové konstrukce se zhutněním z hrubého kameniva frakce 16 až 32 mm</t>
  </si>
  <si>
    <t>-847185137</t>
  </si>
  <si>
    <t>(3*11,4)*0,1</t>
  </si>
  <si>
    <t>2,1*6,1*0,1</t>
  </si>
  <si>
    <t>273313511</t>
  </si>
  <si>
    <t>Základové desky z betonu tř. C 12/15 - přitěžující beton</t>
  </si>
  <si>
    <t>-964682379</t>
  </si>
  <si>
    <t>(4*12,4)*0,4</t>
  </si>
  <si>
    <t>3,1*7,1*0,4</t>
  </si>
  <si>
    <t>273321611</t>
  </si>
  <si>
    <t>Základové desky ze ŽB bez zvýšených nároků na prostředí tř. C 30/37</t>
  </si>
  <si>
    <t>-848196743</t>
  </si>
  <si>
    <t>(3*11,4)*0,45</t>
  </si>
  <si>
    <t>2,1*6,1*0,45</t>
  </si>
  <si>
    <t>273351121</t>
  </si>
  <si>
    <t>Zřízení bednění základových desek</t>
  </si>
  <si>
    <t>-643590409</t>
  </si>
  <si>
    <t>8,1*0,6*2</t>
  </si>
  <si>
    <t>2,1*0,6*2</t>
  </si>
  <si>
    <t>3*0,6*2</t>
  </si>
  <si>
    <t>12,4*0,6*2</t>
  </si>
  <si>
    <t>273351122</t>
  </si>
  <si>
    <t>Odstranění bednění základových desek</t>
  </si>
  <si>
    <t>-215358468</t>
  </si>
  <si>
    <t>273361821</t>
  </si>
  <si>
    <t>Výztuž základových desek betonářskou ocelí 10 505 (R)</t>
  </si>
  <si>
    <t>1510472384</t>
  </si>
  <si>
    <t>výztuž desky pod nádrž PHM  viz výkres č. 10</t>
  </si>
  <si>
    <t>1404,124/1000</t>
  </si>
  <si>
    <t>výztuž desky AdBlue  viz výkres č. 11</t>
  </si>
  <si>
    <t>531,98/1000</t>
  </si>
  <si>
    <t>998</t>
  </si>
  <si>
    <t>Přesun hmot</t>
  </si>
  <si>
    <t>998142261</t>
  </si>
  <si>
    <t xml:space="preserve">Přesun hmot pro zásobníky a jámy </t>
  </si>
  <si>
    <t>-1525216817</t>
  </si>
  <si>
    <t>749</t>
  </si>
  <si>
    <t>Elektromontáže - ostatní práce a konstrukce</t>
  </si>
  <si>
    <t>741410001</t>
  </si>
  <si>
    <t>uzemnění nádrží</t>
  </si>
  <si>
    <t>971635043</t>
  </si>
  <si>
    <t>12,5+3,5+12,5+3,5+4,5+4,5</t>
  </si>
  <si>
    <t>6,5+2,5+2,5+3,5+3,5</t>
  </si>
  <si>
    <t xml:space="preserve">    5 - manipulační úkapová plocha  S1</t>
  </si>
  <si>
    <t xml:space="preserve">    6 - refýže  S2</t>
  </si>
  <si>
    <t xml:space="preserve">    7 - chodníky</t>
  </si>
  <si>
    <t xml:space="preserve">    8 - zelené / travní plochy</t>
  </si>
  <si>
    <t xml:space="preserve">    9 - živičná plocha</t>
  </si>
  <si>
    <t xml:space="preserve">    96 - Bourání konstrukcí</t>
  </si>
  <si>
    <t xml:space="preserve">    87 - Potrubí z trub plastických a skleněných</t>
  </si>
  <si>
    <t>manipulační úkapová plocha  S1</t>
  </si>
  <si>
    <t>273322511</t>
  </si>
  <si>
    <t>Základové desky ze ŽB se zvýšenými nároky na prostředí tř. C 25/30</t>
  </si>
  <si>
    <t>868535220</t>
  </si>
  <si>
    <t>58*0,25</t>
  </si>
  <si>
    <t>273362021</t>
  </si>
  <si>
    <t>Výztuž základových desek svařovanými sítěmi Kari</t>
  </si>
  <si>
    <t>1204077149</t>
  </si>
  <si>
    <t>(58*9,8)/1000</t>
  </si>
  <si>
    <t>564271011</t>
  </si>
  <si>
    <t>Podklad nebo podsyp ze štěrkopísku ŠP plochy do 100 m2 tl 250 mm</t>
  </si>
  <si>
    <t>-1192322749</t>
  </si>
  <si>
    <t>596212312</t>
  </si>
  <si>
    <t>Kladení zámkové dlažby pozemních komunikací ručně tl do 100 mm skupiny A pl do 300 m2</t>
  </si>
  <si>
    <t>-1148286857</t>
  </si>
  <si>
    <t>592450201</t>
  </si>
  <si>
    <t>dlažba skladebná betonová 200x100mm tl 100mm přírodní</t>
  </si>
  <si>
    <t>-1526399649</t>
  </si>
  <si>
    <t>58*1,06 'Přepočtené koeficientem množství</t>
  </si>
  <si>
    <t>711411053</t>
  </si>
  <si>
    <t>Provedení izolace  krystalickou hydroizolací - (izolace s atestem proti průniku ropných látek)</t>
  </si>
  <si>
    <t>1451298558</t>
  </si>
  <si>
    <t>refýže  S2</t>
  </si>
  <si>
    <t>564251014</t>
  </si>
  <si>
    <t>Podklad nebo podsyp ze štěrkopísku ŠP plochy do 100 m2 tl 180 mm</t>
  </si>
  <si>
    <t>1794040081</t>
  </si>
  <si>
    <t>564681011</t>
  </si>
  <si>
    <t>Podklad z kameniva hrubého drceného vel. 63-125 mm plochy do 100 m2 tl 300 mm</t>
  </si>
  <si>
    <t>-1760663939</t>
  </si>
  <si>
    <t>564861011</t>
  </si>
  <si>
    <t>Podklad ze štěrkodrtě ŠD plochy do 100 m2 tl 200 mm</t>
  </si>
  <si>
    <t>-734824017</t>
  </si>
  <si>
    <t>596211110</t>
  </si>
  <si>
    <t>Kladení zámkové dlažby komunikací pro pěší ručně tl 60 mm skupiny A pl do 50 m2</t>
  </si>
  <si>
    <t>1700186473</t>
  </si>
  <si>
    <t>59245018</t>
  </si>
  <si>
    <t>dlažba skladebná betonová 200x100mm tl 60mm přírodní</t>
  </si>
  <si>
    <t>-337576785</t>
  </si>
  <si>
    <t>4,5*1,1 'Přepočtené koeficientem množství</t>
  </si>
  <si>
    <t>chodníky</t>
  </si>
  <si>
    <t>593484751</t>
  </si>
  <si>
    <t>1902197880</t>
  </si>
  <si>
    <t>163001968</t>
  </si>
  <si>
    <t>150*1,06 'Přepočtené koeficientem množství</t>
  </si>
  <si>
    <t>916131213</t>
  </si>
  <si>
    <t>Osazení  obrubníku betonového stojatého s boční opěrou do lože z betonu prostého</t>
  </si>
  <si>
    <t>-357780025</t>
  </si>
  <si>
    <t>obrubník kolem kiosku</t>
  </si>
  <si>
    <t>93</t>
  </si>
  <si>
    <t>obrubník kolem refýž + manipulační plocha</t>
  </si>
  <si>
    <t>59217031</t>
  </si>
  <si>
    <t>obrubník silniční betonový 1000x150x250mm</t>
  </si>
  <si>
    <t>-1776160845</t>
  </si>
  <si>
    <t>135*1,05 'Přepočtené koeficientem množství</t>
  </si>
  <si>
    <t>916231213</t>
  </si>
  <si>
    <t>-123015374</t>
  </si>
  <si>
    <t>chodníková obruba</t>
  </si>
  <si>
    <t>zahradní obrubník</t>
  </si>
  <si>
    <t>59217019</t>
  </si>
  <si>
    <t>obrubník betonový chodníkový 1000x100x200mm</t>
  </si>
  <si>
    <t>-1205671047</t>
  </si>
  <si>
    <t>36*1,05 'Přepočtené koeficientem množství</t>
  </si>
  <si>
    <t>59217060</t>
  </si>
  <si>
    <t>obrubník parkový betonový 1000x50x200mm přírodní</t>
  </si>
  <si>
    <t>-1751641140</t>
  </si>
  <si>
    <t>18*1,05 'Přepočtené koeficientem množství</t>
  </si>
  <si>
    <t>zelené / travní plochy</t>
  </si>
  <si>
    <t>171203111</t>
  </si>
  <si>
    <t>Uložení a hrubé rozhrnutí výkopku bez zhutnění v rovině a ve svahu do 1:5</t>
  </si>
  <si>
    <t>-591768047</t>
  </si>
  <si>
    <t>250*0,1</t>
  </si>
  <si>
    <t>10364101</t>
  </si>
  <si>
    <t>zemina pro terénní úpravy - ornice</t>
  </si>
  <si>
    <t>327442150</t>
  </si>
  <si>
    <t>25*1,8</t>
  </si>
  <si>
    <t>181411131</t>
  </si>
  <si>
    <t>Založení parkového trávníku výsevem pl do 1000 m2 v rovině a ve svahu do 1:5</t>
  </si>
  <si>
    <t>-1438483531</t>
  </si>
  <si>
    <t>00572470</t>
  </si>
  <si>
    <t>osivo směs travní univerzál</t>
  </si>
  <si>
    <t>kg</t>
  </si>
  <si>
    <t>-1522635650</t>
  </si>
  <si>
    <t>250/40</t>
  </si>
  <si>
    <t>998223011</t>
  </si>
  <si>
    <t>Přesun hmot pro pozemní komunikace s krytem dlážděným</t>
  </si>
  <si>
    <t>-2072594010</t>
  </si>
  <si>
    <t>živičná plocha</t>
  </si>
  <si>
    <t>577154111</t>
  </si>
  <si>
    <t>Asfaltový beton vrstva obrusná ACO 11+ (ABS) tř. I tl 60 mm š do 3 m z nemodifikovaného asfaltu</t>
  </si>
  <si>
    <t>-2140393535</t>
  </si>
  <si>
    <t>577186031</t>
  </si>
  <si>
    <t xml:space="preserve">Asfaltový beton vrstva ložní ACL 22 (ABVH) do  tl 100 mm š do 1,5 m </t>
  </si>
  <si>
    <t>1057494801</t>
  </si>
  <si>
    <t>573211108</t>
  </si>
  <si>
    <t>Postřik živičný spojovací z asfaltu v množství 0,40 kg/m2</t>
  </si>
  <si>
    <t>-702954728</t>
  </si>
  <si>
    <t>198+198</t>
  </si>
  <si>
    <t>567132115</t>
  </si>
  <si>
    <t>Podklad ze směsi stmelené cementem SC C 8/10 (KSC I) tl 200 mm</t>
  </si>
  <si>
    <t>383181959</t>
  </si>
  <si>
    <t>564851011</t>
  </si>
  <si>
    <t>Podklad ze štěrkodrtě ŠD 0/32 mm  plochy do 100 m2 tl 150 mm</t>
  </si>
  <si>
    <t>-58137699</t>
  </si>
  <si>
    <t>919726123</t>
  </si>
  <si>
    <t>Geotextilie pro ochranu, separaci a filtraci netkaná měrná hm  500 g/m2</t>
  </si>
  <si>
    <t>210885978</t>
  </si>
  <si>
    <t>181951112</t>
  </si>
  <si>
    <t>Úprava pláně v hornině třídy těžitelnosti I skupiny 1 až 3 se zhutněním strojně</t>
  </si>
  <si>
    <t>788392970</t>
  </si>
  <si>
    <t>564971315</t>
  </si>
  <si>
    <t>sanace  z betonového recyklátu 0/100  plochy přes 100 m2 tl 500 mm - položka čerpatelná se souhlasem investora</t>
  </si>
  <si>
    <t>21103355</t>
  </si>
  <si>
    <t>998225111</t>
  </si>
  <si>
    <t>Přesun hmot pro pozemní komunikace s krytem z kamene, monolitickým betonovým nebo živičným</t>
  </si>
  <si>
    <t>889660501</t>
  </si>
  <si>
    <t>Bourání konstrukcí</t>
  </si>
  <si>
    <t>113106123</t>
  </si>
  <si>
    <t xml:space="preserve">Rozebrání dlažeb ze zámkových dlaždic komunikací pro pěší </t>
  </si>
  <si>
    <t>2109120945</t>
  </si>
  <si>
    <t>odstranění chodníků</t>
  </si>
  <si>
    <t>odstranění stávající manipulační plochy a refýže</t>
  </si>
  <si>
    <t>113107322</t>
  </si>
  <si>
    <t>Odstranění podkladu z kameniva drceného tl přes 100 do 200 mm strojně pl do 50 m2</t>
  </si>
  <si>
    <t>234830800</t>
  </si>
  <si>
    <t>odstraňované  stávající živičné plochy</t>
  </si>
  <si>
    <t>113107312</t>
  </si>
  <si>
    <t>Odstranění podkladu z kameniva těženého tl přes 100 do 200 mm strojně pl do 50 m2</t>
  </si>
  <si>
    <t>-868477423</t>
  </si>
  <si>
    <t>odstraněí stávající manipulační plochy a refýže</t>
  </si>
  <si>
    <t>113107332</t>
  </si>
  <si>
    <t>Odstranění podkladu z betonu prostého tl přes 150 do 300 mm strojně pl do 50 m2</t>
  </si>
  <si>
    <t>652518495</t>
  </si>
  <si>
    <t>113107337</t>
  </si>
  <si>
    <t>Odstranění podkladu z betonu vyztuženého sítěmi tl přes 150 do 300 mm strojně pl do 50 m2</t>
  </si>
  <si>
    <t>568612406</t>
  </si>
  <si>
    <t>odstraněná plocha betonové komunikace</t>
  </si>
  <si>
    <t>113107343</t>
  </si>
  <si>
    <t>Odstranění podkladu živičného tl přes 100 do 150 mm strojně pl do 50 m2</t>
  </si>
  <si>
    <t>-2515123</t>
  </si>
  <si>
    <t>919735113</t>
  </si>
  <si>
    <t>Řezání stávajícího živičného krytu hl přes 100 do 150 mm</t>
  </si>
  <si>
    <t>1862814796</t>
  </si>
  <si>
    <t>997221571</t>
  </si>
  <si>
    <t>Vodorovná doprava vybouraných hmot do 1 km</t>
  </si>
  <si>
    <t>878122644</t>
  </si>
  <si>
    <t>997221579</t>
  </si>
  <si>
    <t>Příplatek ZKD 1 km u vodorovné dopravy vybouraných hmot</t>
  </si>
  <si>
    <t>978380597</t>
  </si>
  <si>
    <t>245,327*2 'Přepočtené koeficientem množství</t>
  </si>
  <si>
    <t>997221862</t>
  </si>
  <si>
    <t>Poplatek za uložení na recyklační skládce (skládkovné) stavebního odpadu z betonu pod kódem 17 01 01</t>
  </si>
  <si>
    <t>1927512581</t>
  </si>
  <si>
    <t>997221875</t>
  </si>
  <si>
    <t>Poplatek za uložení na recyklační skládce (skládkovné) stavebního odpadu asfaltového bez obsahu dehtu zatříděného do Katalogu odpadů pod kódem 17 03 02</t>
  </si>
  <si>
    <t>-1063122766</t>
  </si>
  <si>
    <t>87</t>
  </si>
  <si>
    <t>Potrubí z trub plastických a skleněných</t>
  </si>
  <si>
    <t>87101R01</t>
  </si>
  <si>
    <t>prodloužení areálové dešťové kanalizace  - KG SN 8  DN 160 - včetně výkopu a všech dalších prací potřebných k provedení  prodloužení kanalizace</t>
  </si>
  <si>
    <t>1854669566</t>
  </si>
  <si>
    <t>895941343</t>
  </si>
  <si>
    <t>D+M vpust uliční DN 500 z betonových dílců dno vysoké s kalištěm</t>
  </si>
  <si>
    <t>613367499</t>
  </si>
  <si>
    <t>890211811</t>
  </si>
  <si>
    <t>odstranění - vybourání dvou uličníchg vpustí vč. odvozu a likvidace</t>
  </si>
  <si>
    <t>ks</t>
  </si>
  <si>
    <t>42662044</t>
  </si>
  <si>
    <t>SO04 - ČSPH vč. zpevněných ploch
D.1.1 Architektonicko-stavební řešení (část první - kiosek)</t>
  </si>
  <si>
    <t>SO04 - ČSPH vč. zpevněných ploch
D.1.1 Architektonicko-stavební řešení (část druhá - stavební příprava technologie)</t>
  </si>
  <si>
    <t>SO04 - ČSPH vč. zpevněných ploch
D.1.5 Dokumentace technologického zařízení - SO04 - ČSPH</t>
  </si>
  <si>
    <t>SO04 - ČSPH vč. zpevněných ploch
D.1.4.4 Zařízení silnoproudé elektrotechniky a bleskosvody</t>
  </si>
  <si>
    <t>SO04 - ČSPH vč. zpevněných ploch
D.1.1 Architektonicko-stavební řešení (část třetí - zpevněné plochy, plochy)</t>
  </si>
  <si>
    <t>SO05 - Myčka vozidel
D.2.1b ASŘ - Technické zázemí technologie SO05 - Myčka vozidel</t>
  </si>
  <si>
    <t>SO05 - Myčka vozidel
D.2.1a ASŘ - Zastřešení myčky</t>
  </si>
  <si>
    <t>IO 230 Úprava území
IO 231 Řešení zpevněných ploch SO05 - neveřejná účelová komunikace (chodníky, areálová komunikace, zatravněné plochy)
Bourací práce u zpevněných ploch - SO05</t>
  </si>
  <si>
    <t>IO 230 Úprava území
IO 231 Řešení zpevněných ploch SO05 - neveřejná účelová komunikace (chodníky, areálová komunikace, zatravněné plochy)
Bourací práce u zpevněných ploch - SO05
 Nové zpevněné plochy - SO05</t>
  </si>
  <si>
    <t xml:space="preserve">SO05 - Myčka vozidel
D.2.4.4 Zařízení silnoproudé elektrotechniky a bleskosvody </t>
  </si>
  <si>
    <t>SO05 - Myčka vozidel
D.2.5 Dokumentace technologického zařízení - SO05 - Myčka vozidel</t>
  </si>
  <si>
    <t xml:space="preserve">IO Inženýrské objekty
IO 224 Areálové rozvody NN - napájení SO04 a SO05 </t>
  </si>
  <si>
    <t>Vedlejší rozpočtové náklady stavby</t>
  </si>
  <si>
    <t>Areálové rozvody NN - napájení SO04 a SO05 - viz samostatný rozpočet</t>
  </si>
  <si>
    <t>Technologické zařízení myčky - viz samostatný rozpočet</t>
  </si>
  <si>
    <t xml:space="preserve">HSV </t>
  </si>
  <si>
    <t xml:space="preserve"> Nové zpevněné plochy - SO05</t>
  </si>
  <si>
    <t>Nové zpevněné plochy</t>
  </si>
  <si>
    <t>Bourací práce u zpevněných ploch - SO05</t>
  </si>
  <si>
    <t>Bourací práce u zpevněných ploch</t>
  </si>
  <si>
    <t>Popis rozpočtu - "Stavební úpravy objektů čerpací stanice a myčky vozidel - SAKO Brno, a.s., Černovická 15".</t>
  </si>
  <si>
    <t>Rozpočet je zpracován z dokumentace pro provádění stavby.</t>
  </si>
  <si>
    <t>a) veškeré položky, přípomoce, dopravu, montáž, zpevněné montážní plochy, atd... zahrnout do jednotlivých jednotkových cen.</t>
  </si>
  <si>
    <t>b) součástí prací jsou veškeré zkoušky, potřebná měření, inspekce, uvedení zařízení do provozu, zaškolení obsluhy, provozní řády, manuály a revize v českém jazyce. Za komplexní vyzkoušení se považuje bezporuchový provoz po dobu minimálně 96 hod.</t>
  </si>
  <si>
    <t>c) součástí dodávky je zpracování veškeré dílenské dokumentace a dokumentace skutečného provedení.</t>
  </si>
  <si>
    <t>d) součástí dodávky je kompletní dokladová část díla nutná k získání kolaudačního souhlasu stavby.</t>
  </si>
  <si>
    <t>e) v rozsahu prací zhotovitele jsou rovněž jakékoliv prvky, zařízení, práce a pomocné materiály, neuvedené v tomto soupisu výkonů, které jsou ale nezbytně nutné k dodání, instalaci, dokončení a provozování díla, včetně ztratného a prořezů.</t>
  </si>
  <si>
    <t>f) součástí dodávky jsou veškerá geodetická měření jako například vytyčení konstrukcí, kontrolní měření, zaměření skutečného stavu a pod.</t>
  </si>
  <si>
    <t>g) součástí dodávky jsou i náklady na případná opatření související s ochranou stávajících sítí, komunikací či staveb.</t>
  </si>
  <si>
    <t>h) součástí jednotkových cen jsou i vícenáklady související s výstavbou v zimním období, průběžný úklid staveniště a přilehlých komunikací, likvidaci odpadů, dočasná dopravní omezení atd.</t>
  </si>
  <si>
    <t>k) pokud se v dokumentaci vyskytují obchodní názvy, jedná se pouze o vymezení minimálních požadovaných standardů výrobku, technologie či materiálu a zadavatel připouští použití i jiného, kvalitativně či technologicky obdobného řešení, které spňuje minimální parametry uvedené ve specifikaci projektové dokumentace.</t>
  </si>
  <si>
    <t>Nedílnou součástí výkazu výměr (slepého rozpočtu) je projektová dokumentace!!</t>
  </si>
  <si>
    <t>Zpracovatel nabídky je povinen prověřit specifikace a výměry uvedené ve výkazu výměr.</t>
  </si>
  <si>
    <t>V případě zjištěných rozdílů má na tyto rozdíly upozornit ve lhůtě pro podání nabídek prostřednictvím žádosti o dodatečné informace k zadávacím podmínkám. Uchazeč vyplní všechny položky soupisu prací.</t>
  </si>
  <si>
    <t xml:space="preserve">SO04 - ČSPH vč. zpevněných ploch + SO05 - Myčka vozidel
D.1.3 Požárně bezpečnostní řešení
D.2.3 Požárně bezpečnostní řešení </t>
  </si>
  <si>
    <t>SO04 + SO05</t>
  </si>
  <si>
    <t>Požadavky vycházející ze zpráv PBŘ pro SO04 a SO05 (D+M 6+1 ks. PHP 21A/113B 6 kg, vč. instalace; D+M popisových tabulek)</t>
  </si>
  <si>
    <t>SOUPIS STAVEBNÍCH PRACÍ, DODÁVEK A SLUŽEB S VÝKAZEM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</si>
</sst>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sz val="10"/>
      <color rgb="FF003366"/>
      <name val="Arial CE"/>
    </font>
    <font>
      <sz val="11"/>
      <color rgb="FFFF0000"/>
      <name val="Arial CE"/>
    </font>
    <font>
      <b/>
      <sz val="2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4" fontId="22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33" fillId="0" borderId="0" xfId="0" applyFont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0" fillId="0" borderId="3" xfId="0" applyBorder="1" applyAlignment="1">
      <alignment vertical="center" shrinkToFit="1"/>
    </xf>
    <xf numFmtId="0" fontId="0" fillId="0" borderId="0" xfId="0" applyAlignment="1">
      <alignment vertical="center" shrinkToFit="1"/>
    </xf>
    <xf numFmtId="0" fontId="5" fillId="0" borderId="24" xfId="0" applyFont="1" applyBorder="1" applyAlignment="1">
      <alignment vertical="center"/>
    </xf>
    <xf numFmtId="0" fontId="25" fillId="0" borderId="25" xfId="0" applyFont="1" applyBorder="1" applyAlignment="1">
      <alignment vertical="center"/>
    </xf>
    <xf numFmtId="0" fontId="26" fillId="0" borderId="25" xfId="0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5" fillId="0" borderId="27" xfId="0" applyFont="1" applyBorder="1" applyAlignment="1">
      <alignment vertical="center"/>
    </xf>
    <xf numFmtId="0" fontId="25" fillId="0" borderId="28" xfId="0" applyFont="1" applyBorder="1" applyAlignment="1">
      <alignment vertical="center"/>
    </xf>
    <xf numFmtId="0" fontId="26" fillId="0" borderId="28" xfId="0" applyFont="1" applyBorder="1" applyAlignment="1">
      <alignment vertical="center"/>
    </xf>
    <xf numFmtId="0" fontId="5" fillId="0" borderId="29" xfId="0" applyFont="1" applyBorder="1" applyAlignment="1">
      <alignment vertical="center"/>
    </xf>
    <xf numFmtId="0" fontId="25" fillId="0" borderId="30" xfId="0" applyFont="1" applyBorder="1" applyAlignment="1">
      <alignment vertical="center"/>
    </xf>
    <xf numFmtId="0" fontId="26" fillId="0" borderId="31" xfId="0" applyFont="1" applyBorder="1" applyAlignment="1">
      <alignment vertical="center"/>
    </xf>
    <xf numFmtId="0" fontId="37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26" fillId="0" borderId="23" xfId="0" applyNumberFormat="1" applyFont="1" applyBorder="1" applyAlignment="1">
      <alignment vertical="center"/>
    </xf>
    <xf numFmtId="0" fontId="26" fillId="0" borderId="23" xfId="0" applyFont="1" applyBorder="1" applyAlignment="1">
      <alignment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7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4" fontId="22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0" fillId="4" borderId="6" xfId="0" applyFont="1" applyFill="1" applyBorder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0" fontId="36" fillId="0" borderId="23" xfId="0" applyFont="1" applyBorder="1" applyAlignment="1">
      <alignment horizontal="left" vertical="center" wrapText="1"/>
    </xf>
    <xf numFmtId="0" fontId="25" fillId="0" borderId="30" xfId="0" applyFont="1" applyBorder="1" applyAlignment="1">
      <alignment horizontal="left" vertical="center" wrapText="1"/>
    </xf>
    <xf numFmtId="0" fontId="25" fillId="0" borderId="25" xfId="0" applyFont="1" applyBorder="1" applyAlignment="1">
      <alignment horizontal="left" vertical="center" wrapText="1"/>
    </xf>
    <xf numFmtId="0" fontId="25" fillId="0" borderId="28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 shrinkToFit="1"/>
    </xf>
    <xf numFmtId="0" fontId="0" fillId="0" borderId="0" xfId="0" applyAlignment="1">
      <alignment vertical="center" shrinkToFit="1"/>
    </xf>
    <xf numFmtId="0" fontId="38" fillId="0" borderId="0" xfId="0" applyFont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  <xdr:twoCellAnchor editAs="oneCell">
    <xdr:from>
      <xdr:col>0</xdr:col>
      <xdr:colOff>0</xdr:colOff>
      <xdr:row>0</xdr:row>
      <xdr:rowOff>0</xdr:rowOff>
    </xdr:from>
    <xdr:to>
      <xdr:col>0</xdr:col>
      <xdr:colOff>285750</xdr:colOff>
      <xdr:row>1</xdr:row>
      <xdr:rowOff>158750</xdr:rowOff>
    </xdr:to>
    <xdr:pic>
      <xdr:nvPicPr>
        <xdr:cNvPr id="10241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128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0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285750</xdr:colOff>
      <xdr:row>1</xdr:row>
      <xdr:rowOff>158750</xdr:rowOff>
    </xdr:to>
    <xdr:pic>
      <xdr:nvPicPr>
        <xdr:cNvPr id="10242" name="Picture 2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28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0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285750</xdr:colOff>
      <xdr:row>1</xdr:row>
      <xdr:rowOff>158750</xdr:rowOff>
    </xdr:to>
    <xdr:pic>
      <xdr:nvPicPr>
        <xdr:cNvPr id="10243" name="Picture 3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328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0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285750</xdr:colOff>
      <xdr:row>1</xdr:row>
      <xdr:rowOff>158750</xdr:rowOff>
    </xdr:to>
    <xdr:pic>
      <xdr:nvPicPr>
        <xdr:cNvPr id="10244" name="Picture 4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428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0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24"/>
  <sheetViews>
    <sheetView showGridLines="0" tabSelected="1" topLeftCell="A79" workbookViewId="0">
      <selection activeCell="BG10" sqref="BG10:BG1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B2" s="236" t="s">
        <v>879</v>
      </c>
      <c r="AR2" s="197" t="s">
        <v>5</v>
      </c>
      <c r="AS2" s="198"/>
      <c r="AT2" s="198"/>
      <c r="AU2" s="198"/>
      <c r="AV2" s="198"/>
      <c r="AW2" s="198"/>
      <c r="AX2" s="198"/>
      <c r="AY2" s="198"/>
      <c r="AZ2" s="198"/>
      <c r="BA2" s="198"/>
      <c r="BB2" s="198"/>
      <c r="BC2" s="198"/>
      <c r="BD2" s="198"/>
      <c r="BE2" s="198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S4" s="16" t="s">
        <v>11</v>
      </c>
    </row>
    <row r="5" spans="1:74" ht="12" customHeight="1">
      <c r="B5" s="19"/>
      <c r="D5" s="22" t="s">
        <v>12</v>
      </c>
      <c r="K5" s="219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K5" s="198"/>
      <c r="AL5" s="198"/>
      <c r="AM5" s="198"/>
      <c r="AN5" s="198"/>
      <c r="AO5" s="198"/>
      <c r="AR5" s="19"/>
      <c r="BS5" s="16" t="s">
        <v>6</v>
      </c>
    </row>
    <row r="6" spans="1:74" ht="36.950000000000003" customHeight="1">
      <c r="B6" s="19"/>
      <c r="D6" s="24" t="s">
        <v>13</v>
      </c>
      <c r="K6" s="220" t="s">
        <v>14</v>
      </c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98"/>
      <c r="AL6" s="198"/>
      <c r="AM6" s="198"/>
      <c r="AN6" s="198"/>
      <c r="AO6" s="198"/>
      <c r="AR6" s="19"/>
      <c r="BS6" s="16" t="s">
        <v>6</v>
      </c>
    </row>
    <row r="7" spans="1:74" ht="12" customHeight="1">
      <c r="B7" s="19"/>
      <c r="D7" s="25" t="s">
        <v>15</v>
      </c>
      <c r="K7" s="23" t="s">
        <v>1</v>
      </c>
      <c r="AK7" s="25" t="s">
        <v>16</v>
      </c>
      <c r="AN7" s="23" t="s">
        <v>1</v>
      </c>
      <c r="AR7" s="19"/>
      <c r="BS7" s="16" t="s">
        <v>6</v>
      </c>
    </row>
    <row r="8" spans="1:74" ht="12" customHeight="1">
      <c r="B8" s="19"/>
      <c r="D8" s="25" t="s">
        <v>17</v>
      </c>
      <c r="K8" s="23" t="s">
        <v>18</v>
      </c>
      <c r="AK8" s="25" t="s">
        <v>19</v>
      </c>
      <c r="AN8" s="23"/>
      <c r="AR8" s="19"/>
      <c r="BS8" s="16" t="s">
        <v>6</v>
      </c>
    </row>
    <row r="9" spans="1:74" ht="14.45" customHeight="1">
      <c r="B9" s="19"/>
      <c r="AR9" s="19"/>
      <c r="BS9" s="16" t="s">
        <v>6</v>
      </c>
    </row>
    <row r="10" spans="1:74" ht="12" customHeight="1">
      <c r="B10" s="19"/>
      <c r="D10" s="25" t="s">
        <v>20</v>
      </c>
      <c r="AK10" s="25" t="s">
        <v>21</v>
      </c>
      <c r="AN10" s="23" t="s">
        <v>1</v>
      </c>
      <c r="AR10" s="19"/>
      <c r="BS10" s="16" t="s">
        <v>6</v>
      </c>
    </row>
    <row r="11" spans="1:74" ht="18.399999999999999" customHeight="1">
      <c r="B11" s="19"/>
      <c r="E11" s="23" t="s">
        <v>18</v>
      </c>
      <c r="AK11" s="25" t="s">
        <v>22</v>
      </c>
      <c r="AN11" s="23" t="s">
        <v>1</v>
      </c>
      <c r="AR11" s="19"/>
      <c r="BS11" s="16" t="s">
        <v>6</v>
      </c>
    </row>
    <row r="12" spans="1:74" ht="6.95" customHeight="1">
      <c r="B12" s="19"/>
      <c r="AR12" s="19"/>
      <c r="BS12" s="16" t="s">
        <v>6</v>
      </c>
    </row>
    <row r="13" spans="1:74" ht="12" customHeight="1">
      <c r="B13" s="19"/>
      <c r="D13" s="25" t="s">
        <v>23</v>
      </c>
      <c r="AK13" s="25" t="s">
        <v>21</v>
      </c>
      <c r="AN13" s="23" t="s">
        <v>1</v>
      </c>
      <c r="AR13" s="19"/>
      <c r="BS13" s="16" t="s">
        <v>6</v>
      </c>
    </row>
    <row r="14" spans="1:74" ht="12.75">
      <c r="B14" s="19"/>
      <c r="E14" s="23" t="s">
        <v>18</v>
      </c>
      <c r="AK14" s="25" t="s">
        <v>22</v>
      </c>
      <c r="AN14" s="23" t="s">
        <v>1</v>
      </c>
      <c r="AR14" s="19"/>
      <c r="BS14" s="16" t="s">
        <v>6</v>
      </c>
    </row>
    <row r="15" spans="1:74" ht="6.95" customHeight="1">
      <c r="B15" s="19"/>
      <c r="AR15" s="19"/>
      <c r="BS15" s="16" t="s">
        <v>3</v>
      </c>
    </row>
    <row r="16" spans="1:74" ht="12" customHeight="1">
      <c r="B16" s="19"/>
      <c r="D16" s="25" t="s">
        <v>24</v>
      </c>
      <c r="AK16" s="25" t="s">
        <v>21</v>
      </c>
      <c r="AN16" s="23" t="s">
        <v>1</v>
      </c>
      <c r="AR16" s="19"/>
      <c r="BS16" s="16" t="s">
        <v>3</v>
      </c>
    </row>
    <row r="17" spans="2:71" ht="18.399999999999999" customHeight="1">
      <c r="B17" s="19"/>
      <c r="E17" s="23" t="s">
        <v>18</v>
      </c>
      <c r="AK17" s="25" t="s">
        <v>22</v>
      </c>
      <c r="AN17" s="23" t="s">
        <v>1</v>
      </c>
      <c r="AR17" s="19"/>
      <c r="BS17" s="16" t="s">
        <v>25</v>
      </c>
    </row>
    <row r="18" spans="2:71" ht="6.95" customHeight="1">
      <c r="B18" s="19"/>
      <c r="AR18" s="19"/>
      <c r="BS18" s="16" t="s">
        <v>6</v>
      </c>
    </row>
    <row r="19" spans="2:71" ht="12" customHeight="1">
      <c r="B19" s="19"/>
      <c r="D19" s="25" t="s">
        <v>26</v>
      </c>
      <c r="AK19" s="25" t="s">
        <v>21</v>
      </c>
      <c r="AN19" s="23" t="s">
        <v>1</v>
      </c>
      <c r="AR19" s="19"/>
      <c r="BS19" s="16" t="s">
        <v>6</v>
      </c>
    </row>
    <row r="20" spans="2:71" ht="18.399999999999999" customHeight="1">
      <c r="B20" s="19"/>
      <c r="E20" s="23" t="s">
        <v>18</v>
      </c>
      <c r="AK20" s="25" t="s">
        <v>22</v>
      </c>
      <c r="AN20" s="23" t="s">
        <v>1</v>
      </c>
      <c r="AR20" s="19"/>
      <c r="BS20" s="16" t="s">
        <v>25</v>
      </c>
    </row>
    <row r="21" spans="2:71" ht="6.95" customHeight="1">
      <c r="B21" s="19"/>
      <c r="AR21" s="19"/>
    </row>
    <row r="22" spans="2:71" ht="12" customHeight="1">
      <c r="B22" s="19"/>
      <c r="D22" s="25" t="s">
        <v>27</v>
      </c>
      <c r="AR22" s="19"/>
    </row>
    <row r="23" spans="2:71" ht="16.5" customHeight="1">
      <c r="B23" s="19"/>
      <c r="E23" s="221" t="s">
        <v>1</v>
      </c>
      <c r="F23" s="221"/>
      <c r="G23" s="221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21"/>
      <c r="Z23" s="221"/>
      <c r="AA23" s="221"/>
      <c r="AB23" s="221"/>
      <c r="AC23" s="221"/>
      <c r="AD23" s="221"/>
      <c r="AE23" s="221"/>
      <c r="AF23" s="221"/>
      <c r="AG23" s="221"/>
      <c r="AH23" s="221"/>
      <c r="AI23" s="221"/>
      <c r="AJ23" s="221"/>
      <c r="AK23" s="221"/>
      <c r="AL23" s="221"/>
      <c r="AM23" s="221"/>
      <c r="AN23" s="221"/>
      <c r="AR23" s="19"/>
    </row>
    <row r="24" spans="2:71" ht="6.95" customHeight="1">
      <c r="B24" s="19"/>
      <c r="AR24" s="19"/>
    </row>
    <row r="25" spans="2:71" ht="6.95" customHeight="1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</row>
    <row r="26" spans="2:71" s="1" customFormat="1" ht="25.9" customHeight="1">
      <c r="B26" s="28"/>
      <c r="D26" s="29" t="s">
        <v>28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22">
        <f>ROUND(AG94,2)</f>
        <v>0</v>
      </c>
      <c r="AL26" s="223"/>
      <c r="AM26" s="223"/>
      <c r="AN26" s="223"/>
      <c r="AO26" s="223"/>
      <c r="AR26" s="28"/>
    </row>
    <row r="27" spans="2:71" s="1" customFormat="1" ht="6.95" customHeight="1">
      <c r="B27" s="28"/>
      <c r="AR27" s="28"/>
    </row>
    <row r="28" spans="2:71" s="1" customFormat="1" ht="12.75">
      <c r="B28" s="28"/>
      <c r="L28" s="224" t="s">
        <v>29</v>
      </c>
      <c r="M28" s="224"/>
      <c r="N28" s="224"/>
      <c r="O28" s="224"/>
      <c r="P28" s="224"/>
      <c r="W28" s="224" t="s">
        <v>30</v>
      </c>
      <c r="X28" s="224"/>
      <c r="Y28" s="224"/>
      <c r="Z28" s="224"/>
      <c r="AA28" s="224"/>
      <c r="AB28" s="224"/>
      <c r="AC28" s="224"/>
      <c r="AD28" s="224"/>
      <c r="AE28" s="224"/>
      <c r="AK28" s="224" t="s">
        <v>31</v>
      </c>
      <c r="AL28" s="224"/>
      <c r="AM28" s="224"/>
      <c r="AN28" s="224"/>
      <c r="AO28" s="224"/>
      <c r="AR28" s="28"/>
    </row>
    <row r="29" spans="2:71" s="2" customFormat="1" ht="14.45" customHeight="1">
      <c r="B29" s="32"/>
      <c r="D29" s="25" t="s">
        <v>32</v>
      </c>
      <c r="F29" s="25" t="s">
        <v>33</v>
      </c>
      <c r="L29" s="215">
        <v>0.21</v>
      </c>
      <c r="M29" s="216"/>
      <c r="N29" s="216"/>
      <c r="O29" s="216"/>
      <c r="P29" s="216"/>
      <c r="W29" s="217">
        <f>AG94</f>
        <v>0</v>
      </c>
      <c r="X29" s="216"/>
      <c r="Y29" s="216"/>
      <c r="Z29" s="216"/>
      <c r="AA29" s="216"/>
      <c r="AB29" s="216"/>
      <c r="AC29" s="216"/>
      <c r="AD29" s="216"/>
      <c r="AE29" s="216"/>
      <c r="AK29" s="217">
        <f>(W29*1.21)-W29</f>
        <v>0</v>
      </c>
      <c r="AL29" s="216"/>
      <c r="AM29" s="216"/>
      <c r="AN29" s="216"/>
      <c r="AO29" s="216"/>
      <c r="AR29" s="32"/>
    </row>
    <row r="30" spans="2:71" s="2" customFormat="1" ht="14.45" customHeight="1">
      <c r="B30" s="32"/>
      <c r="F30" s="25" t="s">
        <v>34</v>
      </c>
      <c r="L30" s="215">
        <v>0.12</v>
      </c>
      <c r="M30" s="216"/>
      <c r="N30" s="216"/>
      <c r="O30" s="216"/>
      <c r="P30" s="216"/>
      <c r="W30" s="217">
        <v>0</v>
      </c>
      <c r="X30" s="216"/>
      <c r="Y30" s="216"/>
      <c r="Z30" s="216"/>
      <c r="AA30" s="216"/>
      <c r="AB30" s="216"/>
      <c r="AC30" s="216"/>
      <c r="AD30" s="216"/>
      <c r="AE30" s="216"/>
      <c r="AK30" s="217">
        <v>0</v>
      </c>
      <c r="AL30" s="216"/>
      <c r="AM30" s="216"/>
      <c r="AN30" s="216"/>
      <c r="AO30" s="216"/>
      <c r="AR30" s="32"/>
    </row>
    <row r="31" spans="2:71" s="2" customFormat="1" ht="14.45" hidden="1" customHeight="1">
      <c r="B31" s="32"/>
      <c r="F31" s="25" t="s">
        <v>35</v>
      </c>
      <c r="L31" s="215">
        <v>0.21</v>
      </c>
      <c r="M31" s="216"/>
      <c r="N31" s="216"/>
      <c r="O31" s="216"/>
      <c r="P31" s="216"/>
      <c r="W31" s="217">
        <f>ROUND(BB94, 2)</f>
        <v>0</v>
      </c>
      <c r="X31" s="216"/>
      <c r="Y31" s="216"/>
      <c r="Z31" s="216"/>
      <c r="AA31" s="216"/>
      <c r="AB31" s="216"/>
      <c r="AC31" s="216"/>
      <c r="AD31" s="216"/>
      <c r="AE31" s="216"/>
      <c r="AK31" s="217">
        <v>0</v>
      </c>
      <c r="AL31" s="216"/>
      <c r="AM31" s="216"/>
      <c r="AN31" s="216"/>
      <c r="AO31" s="216"/>
      <c r="AR31" s="32"/>
    </row>
    <row r="32" spans="2:71" s="2" customFormat="1" ht="14.45" hidden="1" customHeight="1">
      <c r="B32" s="32"/>
      <c r="F32" s="25" t="s">
        <v>36</v>
      </c>
      <c r="L32" s="215">
        <v>0.12</v>
      </c>
      <c r="M32" s="216"/>
      <c r="N32" s="216"/>
      <c r="O32" s="216"/>
      <c r="P32" s="216"/>
      <c r="W32" s="217">
        <f>ROUND(BC94, 2)</f>
        <v>0</v>
      </c>
      <c r="X32" s="216"/>
      <c r="Y32" s="216"/>
      <c r="Z32" s="216"/>
      <c r="AA32" s="216"/>
      <c r="AB32" s="216"/>
      <c r="AC32" s="216"/>
      <c r="AD32" s="216"/>
      <c r="AE32" s="216"/>
      <c r="AK32" s="217">
        <v>0</v>
      </c>
      <c r="AL32" s="216"/>
      <c r="AM32" s="216"/>
      <c r="AN32" s="216"/>
      <c r="AO32" s="216"/>
      <c r="AR32" s="32"/>
    </row>
    <row r="33" spans="2:44" s="2" customFormat="1" ht="14.45" hidden="1" customHeight="1">
      <c r="B33" s="32"/>
      <c r="F33" s="25" t="s">
        <v>37</v>
      </c>
      <c r="L33" s="215">
        <v>0</v>
      </c>
      <c r="M33" s="216"/>
      <c r="N33" s="216"/>
      <c r="O33" s="216"/>
      <c r="P33" s="216"/>
      <c r="W33" s="217">
        <f>ROUND(BD94, 2)</f>
        <v>0</v>
      </c>
      <c r="X33" s="216"/>
      <c r="Y33" s="216"/>
      <c r="Z33" s="216"/>
      <c r="AA33" s="216"/>
      <c r="AB33" s="216"/>
      <c r="AC33" s="216"/>
      <c r="AD33" s="216"/>
      <c r="AE33" s="216"/>
      <c r="AK33" s="217">
        <v>0</v>
      </c>
      <c r="AL33" s="216"/>
      <c r="AM33" s="216"/>
      <c r="AN33" s="216"/>
      <c r="AO33" s="216"/>
      <c r="AR33" s="32"/>
    </row>
    <row r="34" spans="2:44" s="1" customFormat="1" ht="6.95" customHeight="1">
      <c r="B34" s="28"/>
      <c r="AR34" s="28"/>
    </row>
    <row r="35" spans="2:44" s="1" customFormat="1" ht="25.9" customHeight="1">
      <c r="B35" s="28"/>
      <c r="C35" s="33"/>
      <c r="D35" s="34" t="s">
        <v>38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39</v>
      </c>
      <c r="U35" s="35"/>
      <c r="V35" s="35"/>
      <c r="W35" s="35"/>
      <c r="X35" s="214" t="s">
        <v>40</v>
      </c>
      <c r="Y35" s="212"/>
      <c r="Z35" s="212"/>
      <c r="AA35" s="212"/>
      <c r="AB35" s="212"/>
      <c r="AC35" s="35"/>
      <c r="AD35" s="35"/>
      <c r="AE35" s="35"/>
      <c r="AF35" s="35"/>
      <c r="AG35" s="35"/>
      <c r="AH35" s="35"/>
      <c r="AI35" s="35"/>
      <c r="AJ35" s="35"/>
      <c r="AK35" s="211">
        <f>SUM(AK26:AK33)</f>
        <v>0</v>
      </c>
      <c r="AL35" s="212"/>
      <c r="AM35" s="212"/>
      <c r="AN35" s="212"/>
      <c r="AO35" s="213"/>
      <c r="AP35" s="33"/>
      <c r="AQ35" s="33"/>
      <c r="AR35" s="28"/>
    </row>
    <row r="36" spans="2:44" s="1" customFormat="1" ht="6.95" customHeight="1">
      <c r="B36" s="28"/>
      <c r="AR36" s="28"/>
    </row>
    <row r="37" spans="2:44" s="1" customFormat="1" ht="14.45" customHeight="1">
      <c r="B37" s="28"/>
      <c r="AR37" s="28"/>
    </row>
    <row r="38" spans="2:44" ht="14.45" customHeight="1">
      <c r="B38" s="19"/>
      <c r="AR38" s="19"/>
    </row>
    <row r="39" spans="2:44" ht="14.45" customHeight="1">
      <c r="B39" s="19"/>
      <c r="AR39" s="19"/>
    </row>
    <row r="40" spans="2:44" ht="14.45" customHeight="1">
      <c r="B40" s="19"/>
      <c r="AR40" s="19"/>
    </row>
    <row r="41" spans="2:44" ht="14.45" customHeight="1">
      <c r="B41" s="19"/>
      <c r="AR41" s="19"/>
    </row>
    <row r="42" spans="2:44" ht="14.45" customHeight="1">
      <c r="B42" s="19"/>
      <c r="AR42" s="19"/>
    </row>
    <row r="43" spans="2:44" ht="14.45" customHeight="1">
      <c r="B43" s="19"/>
      <c r="AR43" s="19"/>
    </row>
    <row r="44" spans="2:44" ht="14.45" customHeight="1">
      <c r="B44" s="19"/>
      <c r="AR44" s="19"/>
    </row>
    <row r="45" spans="2:44" ht="14.45" customHeight="1">
      <c r="B45" s="19"/>
      <c r="AR45" s="19"/>
    </row>
    <row r="46" spans="2:44" ht="14.45" customHeight="1">
      <c r="B46" s="19"/>
      <c r="AR46" s="19"/>
    </row>
    <row r="47" spans="2:44" ht="14.45" customHeight="1">
      <c r="B47" s="19"/>
      <c r="AR47" s="19"/>
    </row>
    <row r="48" spans="2:44" ht="14.45" customHeight="1">
      <c r="B48" s="19"/>
      <c r="AR48" s="19"/>
    </row>
    <row r="49" spans="2:44" s="1" customFormat="1" ht="14.45" customHeight="1">
      <c r="B49" s="28"/>
      <c r="D49" s="37" t="s">
        <v>41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42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2.75">
      <c r="B60" s="28"/>
      <c r="D60" s="39" t="s">
        <v>43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44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43</v>
      </c>
      <c r="AI60" s="30"/>
      <c r="AJ60" s="30"/>
      <c r="AK60" s="30"/>
      <c r="AL60" s="30"/>
      <c r="AM60" s="39" t="s">
        <v>44</v>
      </c>
      <c r="AN60" s="30"/>
      <c r="AO60" s="30"/>
      <c r="AR60" s="28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 ht="12.75">
      <c r="B64" s="28"/>
      <c r="D64" s="37" t="s">
        <v>45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46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2.75">
      <c r="B75" s="28"/>
      <c r="D75" s="39" t="s">
        <v>43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44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43</v>
      </c>
      <c r="AI75" s="30"/>
      <c r="AJ75" s="30"/>
      <c r="AK75" s="30"/>
      <c r="AL75" s="30"/>
      <c r="AM75" s="39" t="s">
        <v>44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5" customHeight="1">
      <c r="B82" s="28"/>
      <c r="C82" s="20" t="s">
        <v>47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4"/>
      <c r="C84" s="25" t="s">
        <v>12</v>
      </c>
      <c r="AR84" s="44"/>
    </row>
    <row r="85" spans="1:91" s="4" customFormat="1" ht="36.950000000000003" customHeight="1">
      <c r="B85" s="45"/>
      <c r="C85" s="46" t="s">
        <v>13</v>
      </c>
      <c r="L85" s="203" t="str">
        <f>K6</f>
        <v>Sako Brno</v>
      </c>
      <c r="M85" s="204"/>
      <c r="N85" s="204"/>
      <c r="O85" s="204"/>
      <c r="P85" s="204"/>
      <c r="Q85" s="204"/>
      <c r="R85" s="204"/>
      <c r="S85" s="204"/>
      <c r="T85" s="204"/>
      <c r="U85" s="204"/>
      <c r="V85" s="204"/>
      <c r="W85" s="204"/>
      <c r="X85" s="204"/>
      <c r="Y85" s="204"/>
      <c r="Z85" s="204"/>
      <c r="AA85" s="204"/>
      <c r="AB85" s="204"/>
      <c r="AC85" s="204"/>
      <c r="AD85" s="204"/>
      <c r="AE85" s="204"/>
      <c r="AF85" s="204"/>
      <c r="AG85" s="204"/>
      <c r="AH85" s="204"/>
      <c r="AI85" s="204"/>
      <c r="AJ85" s="204"/>
      <c r="AK85" s="204"/>
      <c r="AL85" s="204"/>
      <c r="AM85" s="204"/>
      <c r="AN85" s="204"/>
      <c r="AO85" s="204"/>
      <c r="AR85" s="45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5" t="s">
        <v>17</v>
      </c>
      <c r="L87" s="47" t="str">
        <f>IF(K8="","",K8)</f>
        <v xml:space="preserve"> </v>
      </c>
      <c r="AI87" s="25" t="s">
        <v>19</v>
      </c>
      <c r="AM87" s="205" t="str">
        <f>IF(AN8= "","",AN8)</f>
        <v/>
      </c>
      <c r="AN87" s="205"/>
      <c r="AR87" s="28"/>
    </row>
    <row r="88" spans="1:91" s="1" customFormat="1" ht="6.95" customHeight="1">
      <c r="B88" s="28"/>
      <c r="AR88" s="28"/>
    </row>
    <row r="89" spans="1:91" s="1" customFormat="1" ht="15.2" customHeight="1">
      <c r="B89" s="28"/>
      <c r="C89" s="25" t="s">
        <v>20</v>
      </c>
      <c r="L89" s="3" t="str">
        <f>IF(E11= "","",E11)</f>
        <v xml:space="preserve"> </v>
      </c>
      <c r="AI89" s="25" t="s">
        <v>24</v>
      </c>
      <c r="AM89" s="206" t="str">
        <f>IF(E17="","",E17)</f>
        <v xml:space="preserve"> </v>
      </c>
      <c r="AN89" s="207"/>
      <c r="AO89" s="207"/>
      <c r="AP89" s="207"/>
      <c r="AR89" s="28"/>
      <c r="AS89" s="193" t="s">
        <v>48</v>
      </c>
      <c r="AT89" s="194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8"/>
      <c r="C90" s="25" t="s">
        <v>23</v>
      </c>
      <c r="L90" s="3" t="str">
        <f>IF(E14="","",E14)</f>
        <v xml:space="preserve"> </v>
      </c>
      <c r="AI90" s="25" t="s">
        <v>26</v>
      </c>
      <c r="AM90" s="206" t="str">
        <f>IF(E20="","",E20)</f>
        <v xml:space="preserve"> </v>
      </c>
      <c r="AN90" s="207"/>
      <c r="AO90" s="207"/>
      <c r="AP90" s="207"/>
      <c r="AR90" s="28"/>
      <c r="AS90" s="195"/>
      <c r="AT90" s="196"/>
      <c r="BD90" s="52"/>
    </row>
    <row r="91" spans="1:91" s="1" customFormat="1" ht="10.9" customHeight="1">
      <c r="B91" s="28"/>
      <c r="AR91" s="28"/>
      <c r="AS91" s="195"/>
      <c r="AT91" s="196"/>
      <c r="BD91" s="52"/>
    </row>
    <row r="92" spans="1:91" s="1" customFormat="1" ht="29.25" customHeight="1">
      <c r="B92" s="28"/>
      <c r="C92" s="225" t="s">
        <v>49</v>
      </c>
      <c r="D92" s="202"/>
      <c r="E92" s="202"/>
      <c r="F92" s="202"/>
      <c r="G92" s="202"/>
      <c r="H92" s="53"/>
      <c r="I92" s="208" t="s">
        <v>50</v>
      </c>
      <c r="J92" s="202"/>
      <c r="K92" s="202"/>
      <c r="L92" s="202"/>
      <c r="M92" s="202"/>
      <c r="N92" s="202"/>
      <c r="O92" s="202"/>
      <c r="P92" s="202"/>
      <c r="Q92" s="202"/>
      <c r="R92" s="202"/>
      <c r="S92" s="202"/>
      <c r="T92" s="202"/>
      <c r="U92" s="202"/>
      <c r="V92" s="202"/>
      <c r="W92" s="202"/>
      <c r="X92" s="202"/>
      <c r="Y92" s="202"/>
      <c r="Z92" s="202"/>
      <c r="AA92" s="202"/>
      <c r="AB92" s="202"/>
      <c r="AC92" s="202"/>
      <c r="AD92" s="202"/>
      <c r="AE92" s="202"/>
      <c r="AF92" s="202"/>
      <c r="AG92" s="201" t="s">
        <v>51</v>
      </c>
      <c r="AH92" s="202"/>
      <c r="AI92" s="202"/>
      <c r="AJ92" s="202"/>
      <c r="AK92" s="202"/>
      <c r="AL92" s="202"/>
      <c r="AM92" s="202"/>
      <c r="AN92" s="208" t="s">
        <v>52</v>
      </c>
      <c r="AO92" s="202"/>
      <c r="AP92" s="209"/>
      <c r="AQ92" s="54" t="s">
        <v>53</v>
      </c>
      <c r="AR92" s="28"/>
      <c r="AS92" s="55" t="s">
        <v>54</v>
      </c>
      <c r="AT92" s="56" t="s">
        <v>55</v>
      </c>
      <c r="AU92" s="56" t="s">
        <v>56</v>
      </c>
      <c r="AV92" s="56" t="s">
        <v>57</v>
      </c>
      <c r="AW92" s="56" t="s">
        <v>58</v>
      </c>
      <c r="AX92" s="56" t="s">
        <v>59</v>
      </c>
      <c r="AY92" s="56" t="s">
        <v>60</v>
      </c>
      <c r="AZ92" s="56" t="s">
        <v>61</v>
      </c>
      <c r="BA92" s="56" t="s">
        <v>62</v>
      </c>
      <c r="BB92" s="56" t="s">
        <v>63</v>
      </c>
      <c r="BC92" s="56" t="s">
        <v>64</v>
      </c>
      <c r="BD92" s="57" t="s">
        <v>65</v>
      </c>
    </row>
    <row r="93" spans="1:91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9"/>
      <c r="C94" s="60" t="s">
        <v>66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218">
        <f>SUM(AG95:AM108)</f>
        <v>0</v>
      </c>
      <c r="AH94" s="218"/>
      <c r="AI94" s="218"/>
      <c r="AJ94" s="218"/>
      <c r="AK94" s="218"/>
      <c r="AL94" s="218"/>
      <c r="AM94" s="218"/>
      <c r="AN94" s="210">
        <f>SUM(AN95:AP108)</f>
        <v>0</v>
      </c>
      <c r="AO94" s="210"/>
      <c r="AP94" s="210"/>
      <c r="AQ94" s="63" t="s">
        <v>1</v>
      </c>
      <c r="AR94" s="59"/>
      <c r="AS94" s="64">
        <f>ROUND(SUM(AS95:AS108),2)</f>
        <v>0</v>
      </c>
      <c r="AT94" s="65">
        <f t="shared" ref="AT94:AT108" si="0">ROUND(SUM(AV94:AW94),2)</f>
        <v>0</v>
      </c>
      <c r="AU94" s="66">
        <f>ROUND(SUM(AU95:AU108),5)</f>
        <v>1395.98008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ROUND(SUM(AZ95:AZ108),2)</f>
        <v>0</v>
      </c>
      <c r="BA94" s="65">
        <f>ROUND(SUM(BA95:BA108),2)</f>
        <v>0</v>
      </c>
      <c r="BB94" s="65">
        <f>ROUND(SUM(BB95:BB108),2)</f>
        <v>0</v>
      </c>
      <c r="BC94" s="65">
        <f>ROUND(SUM(BC95:BC108),2)</f>
        <v>0</v>
      </c>
      <c r="BD94" s="67">
        <f>ROUND(SUM(BD95:BD108),2)</f>
        <v>0</v>
      </c>
      <c r="BS94" s="68" t="s">
        <v>67</v>
      </c>
      <c r="BT94" s="68" t="s">
        <v>68</v>
      </c>
      <c r="BU94" s="69" t="s">
        <v>69</v>
      </c>
      <c r="BV94" s="68" t="s">
        <v>70</v>
      </c>
      <c r="BW94" s="68" t="s">
        <v>4</v>
      </c>
      <c r="BX94" s="68" t="s">
        <v>71</v>
      </c>
      <c r="CL94" s="68" t="s">
        <v>1</v>
      </c>
    </row>
    <row r="95" spans="1:91" s="6" customFormat="1" ht="40.5" customHeight="1">
      <c r="A95" s="70" t="s">
        <v>72</v>
      </c>
      <c r="B95" s="180"/>
      <c r="C95" s="181"/>
      <c r="D95" s="229">
        <v>101</v>
      </c>
      <c r="E95" s="229"/>
      <c r="F95" s="229"/>
      <c r="G95" s="229"/>
      <c r="H95" s="229"/>
      <c r="I95" s="182"/>
      <c r="J95" s="227" t="s">
        <v>842</v>
      </c>
      <c r="K95" s="227"/>
      <c r="L95" s="227"/>
      <c r="M95" s="227"/>
      <c r="N95" s="227"/>
      <c r="O95" s="227"/>
      <c r="P95" s="227"/>
      <c r="Q95" s="227"/>
      <c r="R95" s="227"/>
      <c r="S95" s="227"/>
      <c r="T95" s="227"/>
      <c r="U95" s="227"/>
      <c r="V95" s="227"/>
      <c r="W95" s="227"/>
      <c r="X95" s="227"/>
      <c r="Y95" s="227"/>
      <c r="Z95" s="227"/>
      <c r="AA95" s="227"/>
      <c r="AB95" s="227"/>
      <c r="AC95" s="227"/>
      <c r="AD95" s="227"/>
      <c r="AE95" s="227"/>
      <c r="AF95" s="227"/>
      <c r="AG95" s="199">
        <f>'101 - SO 04  - Kiosek  ČS...'!J30</f>
        <v>0</v>
      </c>
      <c r="AH95" s="200"/>
      <c r="AI95" s="200"/>
      <c r="AJ95" s="200"/>
      <c r="AK95" s="200"/>
      <c r="AL95" s="200"/>
      <c r="AM95" s="200"/>
      <c r="AN95" s="199">
        <f>AG95*1.21</f>
        <v>0</v>
      </c>
      <c r="AO95" s="200"/>
      <c r="AP95" s="200"/>
      <c r="AQ95" s="72" t="s">
        <v>73</v>
      </c>
      <c r="AR95" s="71"/>
      <c r="AS95" s="73">
        <v>0</v>
      </c>
      <c r="AT95" s="74">
        <f t="shared" si="0"/>
        <v>0</v>
      </c>
      <c r="AU95" s="75">
        <f>'101 - SO 04  - Kiosek  ČS...'!P129</f>
        <v>0</v>
      </c>
      <c r="AV95" s="74">
        <f>'101 - SO 04  - Kiosek  ČS...'!J33</f>
        <v>0</v>
      </c>
      <c r="AW95" s="74">
        <f>'101 - SO 04  - Kiosek  ČS...'!J34</f>
        <v>0</v>
      </c>
      <c r="AX95" s="74">
        <f>'101 - SO 04  - Kiosek  ČS...'!J35</f>
        <v>0</v>
      </c>
      <c r="AY95" s="74">
        <f>'101 - SO 04  - Kiosek  ČS...'!J36</f>
        <v>0</v>
      </c>
      <c r="AZ95" s="74">
        <f>'101 - SO 04  - Kiosek  ČS...'!F33</f>
        <v>0</v>
      </c>
      <c r="BA95" s="74">
        <f>'101 - SO 04  - Kiosek  ČS...'!F34</f>
        <v>0</v>
      </c>
      <c r="BB95" s="74">
        <f>'101 - SO 04  - Kiosek  ČS...'!F35</f>
        <v>0</v>
      </c>
      <c r="BC95" s="74">
        <f>'101 - SO 04  - Kiosek  ČS...'!F36</f>
        <v>0</v>
      </c>
      <c r="BD95" s="76">
        <f>'101 - SO 04  - Kiosek  ČS...'!F37</f>
        <v>0</v>
      </c>
      <c r="BE95" s="192"/>
      <c r="BT95" s="77" t="s">
        <v>74</v>
      </c>
      <c r="BV95" s="77" t="s">
        <v>70</v>
      </c>
      <c r="BW95" s="77" t="s">
        <v>75</v>
      </c>
      <c r="BX95" s="77" t="s">
        <v>4</v>
      </c>
      <c r="CL95" s="77" t="s">
        <v>1</v>
      </c>
      <c r="CM95" s="77" t="s">
        <v>76</v>
      </c>
    </row>
    <row r="96" spans="1:91" s="6" customFormat="1" ht="40.5" customHeight="1">
      <c r="A96" s="70" t="s">
        <v>72</v>
      </c>
      <c r="B96" s="189"/>
      <c r="C96" s="190"/>
      <c r="D96" s="228">
        <v>102</v>
      </c>
      <c r="E96" s="228"/>
      <c r="F96" s="228"/>
      <c r="G96" s="228"/>
      <c r="H96" s="228"/>
      <c r="I96" s="191"/>
      <c r="J96" s="227" t="s">
        <v>843</v>
      </c>
      <c r="K96" s="227"/>
      <c r="L96" s="227"/>
      <c r="M96" s="227"/>
      <c r="N96" s="227"/>
      <c r="O96" s="227"/>
      <c r="P96" s="227"/>
      <c r="Q96" s="227"/>
      <c r="R96" s="227"/>
      <c r="S96" s="227"/>
      <c r="T96" s="227"/>
      <c r="U96" s="227"/>
      <c r="V96" s="227"/>
      <c r="W96" s="227"/>
      <c r="X96" s="227"/>
      <c r="Y96" s="227"/>
      <c r="Z96" s="227"/>
      <c r="AA96" s="227"/>
      <c r="AB96" s="227"/>
      <c r="AC96" s="227"/>
      <c r="AD96" s="227"/>
      <c r="AE96" s="227"/>
      <c r="AF96" s="227"/>
      <c r="AG96" s="199">
        <f>'102 - SO 04 - stavební př...'!J30</f>
        <v>0</v>
      </c>
      <c r="AH96" s="200"/>
      <c r="AI96" s="200"/>
      <c r="AJ96" s="200"/>
      <c r="AK96" s="200"/>
      <c r="AL96" s="200"/>
      <c r="AM96" s="200"/>
      <c r="AN96" s="199">
        <f t="shared" ref="AN96:AN99" si="1">AG96*1.21</f>
        <v>0</v>
      </c>
      <c r="AO96" s="200"/>
      <c r="AP96" s="200"/>
      <c r="AQ96" s="72" t="s">
        <v>73</v>
      </c>
      <c r="AR96" s="71"/>
      <c r="AS96" s="73">
        <v>0</v>
      </c>
      <c r="AT96" s="74">
        <f t="shared" ref="AT96:AT102" si="2">ROUND(SUM(AV96:AW96),2)</f>
        <v>0</v>
      </c>
      <c r="AU96" s="75">
        <f>'102 - SO 04 - stavební př...'!P121</f>
        <v>392.91880399999997</v>
      </c>
      <c r="AV96" s="74">
        <f>'102 - SO 04 - stavební př...'!J33</f>
        <v>0</v>
      </c>
      <c r="AW96" s="74">
        <f>'102 - SO 04 - stavební př...'!J34</f>
        <v>0</v>
      </c>
      <c r="AX96" s="74">
        <f>'102 - SO 04 - stavební př...'!J35</f>
        <v>0</v>
      </c>
      <c r="AY96" s="74">
        <f>'102 - SO 04 - stavební př...'!J36</f>
        <v>0</v>
      </c>
      <c r="AZ96" s="74">
        <f>'102 - SO 04 - stavební př...'!F33</f>
        <v>0</v>
      </c>
      <c r="BA96" s="74">
        <f>'102 - SO 04 - stavební př...'!F34</f>
        <v>0</v>
      </c>
      <c r="BB96" s="74">
        <f>'102 - SO 04 - stavební př...'!F35</f>
        <v>0</v>
      </c>
      <c r="BC96" s="74">
        <f>'102 - SO 04 - stavební př...'!F36</f>
        <v>0</v>
      </c>
      <c r="BD96" s="76">
        <f>'102 - SO 04 - stavební př...'!F37</f>
        <v>0</v>
      </c>
      <c r="BE96" s="192"/>
      <c r="BT96" s="77" t="s">
        <v>74</v>
      </c>
      <c r="BV96" s="77" t="s">
        <v>70</v>
      </c>
      <c r="BW96" s="77" t="s">
        <v>87</v>
      </c>
      <c r="BX96" s="77" t="s">
        <v>4</v>
      </c>
      <c r="CL96" s="77" t="s">
        <v>1</v>
      </c>
      <c r="CM96" s="77" t="s">
        <v>76</v>
      </c>
    </row>
    <row r="97" spans="1:91" s="6" customFormat="1" ht="40.5" customHeight="1">
      <c r="A97" s="70" t="s">
        <v>72</v>
      </c>
      <c r="B97" s="183"/>
      <c r="C97" s="184"/>
      <c r="D97" s="226">
        <v>103</v>
      </c>
      <c r="E97" s="226"/>
      <c r="F97" s="226"/>
      <c r="G97" s="226"/>
      <c r="H97" s="226"/>
      <c r="I97" s="185"/>
      <c r="J97" s="227" t="s">
        <v>846</v>
      </c>
      <c r="K97" s="227"/>
      <c r="L97" s="227"/>
      <c r="M97" s="227"/>
      <c r="N97" s="227"/>
      <c r="O97" s="227"/>
      <c r="P97" s="227"/>
      <c r="Q97" s="227"/>
      <c r="R97" s="227"/>
      <c r="S97" s="227"/>
      <c r="T97" s="227"/>
      <c r="U97" s="227"/>
      <c r="V97" s="227"/>
      <c r="W97" s="227"/>
      <c r="X97" s="227"/>
      <c r="Y97" s="227"/>
      <c r="Z97" s="227"/>
      <c r="AA97" s="227"/>
      <c r="AB97" s="227"/>
      <c r="AC97" s="227"/>
      <c r="AD97" s="227"/>
      <c r="AE97" s="227"/>
      <c r="AF97" s="227"/>
      <c r="AG97" s="199">
        <f>'103 - SO 04 - zpevněné pl...'!J30</f>
        <v>0</v>
      </c>
      <c r="AH97" s="200"/>
      <c r="AI97" s="200"/>
      <c r="AJ97" s="200"/>
      <c r="AK97" s="200"/>
      <c r="AL97" s="200"/>
      <c r="AM97" s="200"/>
      <c r="AN97" s="199">
        <f t="shared" si="1"/>
        <v>0</v>
      </c>
      <c r="AO97" s="200"/>
      <c r="AP97" s="200"/>
      <c r="AQ97" s="72" t="s">
        <v>73</v>
      </c>
      <c r="AR97" s="71"/>
      <c r="AS97" s="78">
        <v>0</v>
      </c>
      <c r="AT97" s="79">
        <f t="shared" si="2"/>
        <v>0</v>
      </c>
      <c r="AU97" s="80">
        <f>'103 - SO 04 - zpevněné pl...'!P125</f>
        <v>999.06768</v>
      </c>
      <c r="AV97" s="79">
        <f>'103 - SO 04 - zpevněné pl...'!J33</f>
        <v>0</v>
      </c>
      <c r="AW97" s="79">
        <f>'103 - SO 04 - zpevněné pl...'!J34</f>
        <v>0</v>
      </c>
      <c r="AX97" s="79">
        <f>'103 - SO 04 - zpevněné pl...'!J35</f>
        <v>0</v>
      </c>
      <c r="AY97" s="79">
        <f>'103 - SO 04 - zpevněné pl...'!J36</f>
        <v>0</v>
      </c>
      <c r="AZ97" s="79">
        <f>'103 - SO 04 - zpevněné pl...'!F33</f>
        <v>0</v>
      </c>
      <c r="BA97" s="79">
        <f>'103 - SO 04 - zpevněné pl...'!F34</f>
        <v>0</v>
      </c>
      <c r="BB97" s="79">
        <f>'103 - SO 04 - zpevněné pl...'!F35</f>
        <v>0</v>
      </c>
      <c r="BC97" s="79">
        <f>'103 - SO 04 - zpevněné pl...'!F36</f>
        <v>0</v>
      </c>
      <c r="BD97" s="81">
        <f>'103 - SO 04 - zpevněné pl...'!F37</f>
        <v>0</v>
      </c>
      <c r="BE97" s="192"/>
      <c r="BT97" s="77" t="s">
        <v>74</v>
      </c>
      <c r="BV97" s="77" t="s">
        <v>70</v>
      </c>
      <c r="BW97" s="77" t="s">
        <v>88</v>
      </c>
      <c r="BX97" s="77" t="s">
        <v>4</v>
      </c>
      <c r="CL97" s="77" t="s">
        <v>1</v>
      </c>
      <c r="CM97" s="77" t="s">
        <v>76</v>
      </c>
    </row>
    <row r="98" spans="1:91" s="6" customFormat="1" ht="40.5" customHeight="1">
      <c r="A98" s="70" t="s">
        <v>72</v>
      </c>
      <c r="B98" s="189"/>
      <c r="C98" s="190"/>
      <c r="D98" s="228">
        <v>104</v>
      </c>
      <c r="E98" s="228"/>
      <c r="F98" s="228"/>
      <c r="G98" s="228"/>
      <c r="H98" s="228"/>
      <c r="I98" s="191"/>
      <c r="J98" s="227" t="s">
        <v>845</v>
      </c>
      <c r="K98" s="227"/>
      <c r="L98" s="227"/>
      <c r="M98" s="227"/>
      <c r="N98" s="227"/>
      <c r="O98" s="227"/>
      <c r="P98" s="227"/>
      <c r="Q98" s="227"/>
      <c r="R98" s="227"/>
      <c r="S98" s="227"/>
      <c r="T98" s="227"/>
      <c r="U98" s="227"/>
      <c r="V98" s="227"/>
      <c r="W98" s="227"/>
      <c r="X98" s="227"/>
      <c r="Y98" s="227"/>
      <c r="Z98" s="227"/>
      <c r="AA98" s="227"/>
      <c r="AB98" s="227"/>
      <c r="AC98" s="227"/>
      <c r="AD98" s="227"/>
      <c r="AE98" s="227"/>
      <c r="AF98" s="227"/>
      <c r="AG98" s="199">
        <f>'104 - SO 04 - elektročást'!J30</f>
        <v>0</v>
      </c>
      <c r="AH98" s="200"/>
      <c r="AI98" s="200"/>
      <c r="AJ98" s="200"/>
      <c r="AK98" s="200"/>
      <c r="AL98" s="200"/>
      <c r="AM98" s="200"/>
      <c r="AN98" s="199">
        <f t="shared" si="1"/>
        <v>0</v>
      </c>
      <c r="AO98" s="200"/>
      <c r="AP98" s="200"/>
      <c r="AQ98" s="72" t="s">
        <v>73</v>
      </c>
      <c r="AR98" s="71"/>
      <c r="AS98" s="73">
        <v>0</v>
      </c>
      <c r="AT98" s="74">
        <f t="shared" si="2"/>
        <v>0</v>
      </c>
      <c r="AU98" s="75">
        <f>'104 - SO 04 - elektročást'!P118</f>
        <v>0</v>
      </c>
      <c r="AV98" s="74">
        <f>'104 - SO 04 - elektročást'!J33</f>
        <v>0</v>
      </c>
      <c r="AW98" s="74">
        <f>'104 - SO 04 - elektročást'!J34</f>
        <v>0</v>
      </c>
      <c r="AX98" s="74">
        <f>'104 - SO 04 - elektročást'!J35</f>
        <v>0</v>
      </c>
      <c r="AY98" s="74">
        <f>'104 - SO 04 - elektročást'!J36</f>
        <v>0</v>
      </c>
      <c r="AZ98" s="74">
        <f>'104 - SO 04 - elektročást'!F33</f>
        <v>0</v>
      </c>
      <c r="BA98" s="74">
        <f>'104 - SO 04 - elektročást'!F34</f>
        <v>0</v>
      </c>
      <c r="BB98" s="74">
        <f>'104 - SO 04 - elektročást'!F35</f>
        <v>0</v>
      </c>
      <c r="BC98" s="74">
        <f>'104 - SO 04 - elektročást'!F36</f>
        <v>0</v>
      </c>
      <c r="BD98" s="76">
        <f>'104 - SO 04 - elektročást'!F37</f>
        <v>0</v>
      </c>
      <c r="BE98" s="192"/>
      <c r="BT98" s="77" t="s">
        <v>74</v>
      </c>
      <c r="BV98" s="77" t="s">
        <v>70</v>
      </c>
      <c r="BW98" s="77" t="s">
        <v>85</v>
      </c>
      <c r="BX98" s="77" t="s">
        <v>4</v>
      </c>
      <c r="CL98" s="77" t="s">
        <v>1</v>
      </c>
      <c r="CM98" s="77" t="s">
        <v>76</v>
      </c>
    </row>
    <row r="99" spans="1:91" s="6" customFormat="1" ht="40.5" customHeight="1">
      <c r="A99" s="70" t="s">
        <v>72</v>
      </c>
      <c r="B99" s="183"/>
      <c r="C99" s="184"/>
      <c r="D99" s="226">
        <v>105</v>
      </c>
      <c r="E99" s="226"/>
      <c r="F99" s="226"/>
      <c r="G99" s="226"/>
      <c r="H99" s="226"/>
      <c r="I99" s="185"/>
      <c r="J99" s="227" t="s">
        <v>844</v>
      </c>
      <c r="K99" s="227"/>
      <c r="L99" s="227"/>
      <c r="M99" s="227"/>
      <c r="N99" s="227"/>
      <c r="O99" s="227"/>
      <c r="P99" s="227"/>
      <c r="Q99" s="227"/>
      <c r="R99" s="227"/>
      <c r="S99" s="227"/>
      <c r="T99" s="227"/>
      <c r="U99" s="227"/>
      <c r="V99" s="227"/>
      <c r="W99" s="227"/>
      <c r="X99" s="227"/>
      <c r="Y99" s="227"/>
      <c r="Z99" s="227"/>
      <c r="AA99" s="227"/>
      <c r="AB99" s="227"/>
      <c r="AC99" s="227"/>
      <c r="AD99" s="227"/>
      <c r="AE99" s="227"/>
      <c r="AF99" s="227"/>
      <c r="AG99" s="199">
        <f>'105 - SO 04 - ČSPH - tech...'!J30</f>
        <v>0</v>
      </c>
      <c r="AH99" s="200"/>
      <c r="AI99" s="200"/>
      <c r="AJ99" s="200"/>
      <c r="AK99" s="200"/>
      <c r="AL99" s="200"/>
      <c r="AM99" s="200"/>
      <c r="AN99" s="199">
        <f t="shared" si="1"/>
        <v>0</v>
      </c>
      <c r="AO99" s="200"/>
      <c r="AP99" s="200"/>
      <c r="AQ99" s="72" t="s">
        <v>73</v>
      </c>
      <c r="AR99" s="71"/>
      <c r="AS99" s="73">
        <v>0</v>
      </c>
      <c r="AT99" s="74">
        <f t="shared" si="2"/>
        <v>0</v>
      </c>
      <c r="AU99" s="75">
        <f>'105 - SO 04 - ČSPH - tech...'!P118</f>
        <v>0</v>
      </c>
      <c r="AV99" s="74">
        <f>'105 - SO 04 - ČSPH - tech...'!J33</f>
        <v>0</v>
      </c>
      <c r="AW99" s="74">
        <f>'105 - SO 04 - ČSPH - tech...'!J34</f>
        <v>0</v>
      </c>
      <c r="AX99" s="74">
        <f>'105 - SO 04 - ČSPH - tech...'!J35</f>
        <v>0</v>
      </c>
      <c r="AY99" s="74">
        <f>'105 - SO 04 - ČSPH - tech...'!J36</f>
        <v>0</v>
      </c>
      <c r="AZ99" s="74">
        <f>'105 - SO 04 - ČSPH - tech...'!F33</f>
        <v>0</v>
      </c>
      <c r="BA99" s="74">
        <f>'105 - SO 04 - ČSPH - tech...'!F34</f>
        <v>0</v>
      </c>
      <c r="BB99" s="74">
        <f>'105 - SO 04 - ČSPH - tech...'!F35</f>
        <v>0</v>
      </c>
      <c r="BC99" s="74">
        <f>'105 - SO 04 - ČSPH - tech...'!F36</f>
        <v>0</v>
      </c>
      <c r="BD99" s="76">
        <f>'105 - SO 04 - ČSPH - tech...'!F37</f>
        <v>0</v>
      </c>
      <c r="BE99" s="192"/>
      <c r="BT99" s="77" t="s">
        <v>74</v>
      </c>
      <c r="BV99" s="77" t="s">
        <v>70</v>
      </c>
      <c r="BW99" s="77" t="s">
        <v>83</v>
      </c>
      <c r="BX99" s="77" t="s">
        <v>4</v>
      </c>
      <c r="CL99" s="77" t="s">
        <v>1</v>
      </c>
      <c r="CM99" s="77" t="s">
        <v>76</v>
      </c>
    </row>
    <row r="100" spans="1:91" s="6" customFormat="1" ht="36.6" customHeight="1">
      <c r="A100" s="70" t="s">
        <v>72</v>
      </c>
      <c r="B100" s="189"/>
      <c r="C100" s="190"/>
      <c r="D100" s="228">
        <v>201</v>
      </c>
      <c r="E100" s="228"/>
      <c r="F100" s="228"/>
      <c r="G100" s="228"/>
      <c r="H100" s="228"/>
      <c r="I100" s="191"/>
      <c r="J100" s="227" t="s">
        <v>848</v>
      </c>
      <c r="K100" s="227"/>
      <c r="L100" s="227"/>
      <c r="M100" s="227"/>
      <c r="N100" s="227"/>
      <c r="O100" s="227"/>
      <c r="P100" s="227"/>
      <c r="Q100" s="227"/>
      <c r="R100" s="227"/>
      <c r="S100" s="227"/>
      <c r="T100" s="227"/>
      <c r="U100" s="227"/>
      <c r="V100" s="227"/>
      <c r="W100" s="227"/>
      <c r="X100" s="227"/>
      <c r="Y100" s="227"/>
      <c r="Z100" s="227"/>
      <c r="AA100" s="227"/>
      <c r="AB100" s="227"/>
      <c r="AC100" s="227"/>
      <c r="AD100" s="227"/>
      <c r="AE100" s="227"/>
      <c r="AF100" s="227"/>
      <c r="AG100" s="199">
        <f>'201 - Posun haly - SO05'!J30</f>
        <v>0</v>
      </c>
      <c r="AH100" s="200"/>
      <c r="AI100" s="200"/>
      <c r="AJ100" s="200"/>
      <c r="AK100" s="200"/>
      <c r="AL100" s="200"/>
      <c r="AM100" s="200"/>
      <c r="AN100" s="199">
        <f t="shared" ref="AN100:AN102" si="3">AG100*1.21</f>
        <v>0</v>
      </c>
      <c r="AO100" s="200"/>
      <c r="AP100" s="200"/>
      <c r="AQ100" s="72" t="s">
        <v>73</v>
      </c>
      <c r="AR100" s="71"/>
      <c r="AS100" s="73">
        <v>0</v>
      </c>
      <c r="AT100" s="74">
        <f t="shared" si="2"/>
        <v>0</v>
      </c>
      <c r="AU100" s="75">
        <f>'201 - Posun haly - SO05'!P117</f>
        <v>0</v>
      </c>
      <c r="AV100" s="74">
        <f>'201 - Posun haly - SO05'!J33</f>
        <v>0</v>
      </c>
      <c r="AW100" s="74">
        <f>'201 - Posun haly - SO05'!J34</f>
        <v>0</v>
      </c>
      <c r="AX100" s="74">
        <f>'201 - Posun haly - SO05'!J35</f>
        <v>0</v>
      </c>
      <c r="AY100" s="74">
        <f>'201 - Posun haly - SO05'!J36</f>
        <v>0</v>
      </c>
      <c r="AZ100" s="74">
        <f>'201 - Posun haly - SO05'!F33</f>
        <v>0</v>
      </c>
      <c r="BA100" s="74">
        <f>'201 - Posun haly - SO05'!F34</f>
        <v>0</v>
      </c>
      <c r="BB100" s="74">
        <f>'201 - Posun haly - SO05'!F35</f>
        <v>0</v>
      </c>
      <c r="BC100" s="74">
        <f>'201 - Posun haly - SO05'!F36</f>
        <v>0</v>
      </c>
      <c r="BD100" s="76">
        <f>'201 - Posun haly - SO05'!F37</f>
        <v>0</v>
      </c>
      <c r="BE100" s="192"/>
      <c r="BT100" s="77" t="s">
        <v>74</v>
      </c>
      <c r="BV100" s="77" t="s">
        <v>70</v>
      </c>
      <c r="BW100" s="77" t="s">
        <v>80</v>
      </c>
      <c r="BX100" s="77" t="s">
        <v>4</v>
      </c>
      <c r="CL100" s="77" t="s">
        <v>1</v>
      </c>
      <c r="CM100" s="77" t="s">
        <v>76</v>
      </c>
    </row>
    <row r="101" spans="1:91" s="6" customFormat="1" ht="40.5" customHeight="1">
      <c r="A101" s="70" t="s">
        <v>72</v>
      </c>
      <c r="B101" s="183"/>
      <c r="C101" s="184"/>
      <c r="D101" s="226">
        <v>202</v>
      </c>
      <c r="E101" s="226"/>
      <c r="F101" s="226"/>
      <c r="G101" s="226"/>
      <c r="H101" s="226"/>
      <c r="I101" s="185"/>
      <c r="J101" s="227" t="s">
        <v>847</v>
      </c>
      <c r="K101" s="227"/>
      <c r="L101" s="227"/>
      <c r="M101" s="227"/>
      <c r="N101" s="227"/>
      <c r="O101" s="227"/>
      <c r="P101" s="227"/>
      <c r="Q101" s="227"/>
      <c r="R101" s="227"/>
      <c r="S101" s="227"/>
      <c r="T101" s="227"/>
      <c r="U101" s="227"/>
      <c r="V101" s="227"/>
      <c r="W101" s="227"/>
      <c r="X101" s="227"/>
      <c r="Y101" s="227"/>
      <c r="Z101" s="227"/>
      <c r="AA101" s="227"/>
      <c r="AB101" s="227"/>
      <c r="AC101" s="227"/>
      <c r="AD101" s="227"/>
      <c r="AE101" s="227"/>
      <c r="AF101" s="227"/>
      <c r="AG101" s="199">
        <f>'202 - strojovna myčky - SO05'!J30</f>
        <v>0</v>
      </c>
      <c r="AH101" s="200"/>
      <c r="AI101" s="200"/>
      <c r="AJ101" s="200"/>
      <c r="AK101" s="200"/>
      <c r="AL101" s="200"/>
      <c r="AM101" s="200"/>
      <c r="AN101" s="199">
        <f t="shared" si="3"/>
        <v>0</v>
      </c>
      <c r="AO101" s="200"/>
      <c r="AP101" s="200"/>
      <c r="AQ101" s="72" t="s">
        <v>73</v>
      </c>
      <c r="AR101" s="71"/>
      <c r="AS101" s="73">
        <v>0</v>
      </c>
      <c r="AT101" s="74">
        <f t="shared" si="2"/>
        <v>0</v>
      </c>
      <c r="AU101" s="75">
        <f>'202 - strojovna myčky - SO05'!P125</f>
        <v>3.9935999999999998</v>
      </c>
      <c r="AV101" s="74">
        <f>'202 - strojovna myčky - SO05'!J33</f>
        <v>0</v>
      </c>
      <c r="AW101" s="74">
        <f>'202 - strojovna myčky - SO05'!J34</f>
        <v>0</v>
      </c>
      <c r="AX101" s="74">
        <f>'202 - strojovna myčky - SO05'!J35</f>
        <v>0</v>
      </c>
      <c r="AY101" s="74">
        <f>'202 - strojovna myčky - SO05'!J36</f>
        <v>0</v>
      </c>
      <c r="AZ101" s="74">
        <f>'202 - strojovna myčky - SO05'!F33</f>
        <v>0</v>
      </c>
      <c r="BA101" s="74">
        <f>'202 - strojovna myčky - SO05'!F34</f>
        <v>0</v>
      </c>
      <c r="BB101" s="74">
        <f>'202 - strojovna myčky - SO05'!F35</f>
        <v>0</v>
      </c>
      <c r="BC101" s="74">
        <f>'202 - strojovna myčky - SO05'!F36</f>
        <v>0</v>
      </c>
      <c r="BD101" s="76">
        <f>'202 - strojovna myčky - SO05'!F37</f>
        <v>0</v>
      </c>
      <c r="BE101" s="192"/>
      <c r="BT101" s="77" t="s">
        <v>74</v>
      </c>
      <c r="BV101" s="77" t="s">
        <v>70</v>
      </c>
      <c r="BW101" s="77" t="s">
        <v>77</v>
      </c>
      <c r="BX101" s="77" t="s">
        <v>4</v>
      </c>
      <c r="CL101" s="77" t="s">
        <v>1</v>
      </c>
      <c r="CM101" s="77" t="s">
        <v>76</v>
      </c>
    </row>
    <row r="102" spans="1:91" s="6" customFormat="1" ht="40.5" customHeight="1">
      <c r="A102" s="70" t="s">
        <v>72</v>
      </c>
      <c r="B102" s="189"/>
      <c r="C102" s="190"/>
      <c r="D102" s="228">
        <v>203</v>
      </c>
      <c r="E102" s="228"/>
      <c r="F102" s="228"/>
      <c r="G102" s="228"/>
      <c r="H102" s="228"/>
      <c r="I102" s="191"/>
      <c r="J102" s="227" t="s">
        <v>851</v>
      </c>
      <c r="K102" s="227"/>
      <c r="L102" s="227"/>
      <c r="M102" s="227"/>
      <c r="N102" s="227"/>
      <c r="O102" s="227"/>
      <c r="P102" s="227"/>
      <c r="Q102" s="227"/>
      <c r="R102" s="227"/>
      <c r="S102" s="227"/>
      <c r="T102" s="227"/>
      <c r="U102" s="227"/>
      <c r="V102" s="227"/>
      <c r="W102" s="227"/>
      <c r="X102" s="227"/>
      <c r="Y102" s="227"/>
      <c r="Z102" s="227"/>
      <c r="AA102" s="227"/>
      <c r="AB102" s="227"/>
      <c r="AC102" s="227"/>
      <c r="AD102" s="227"/>
      <c r="AE102" s="227"/>
      <c r="AF102" s="227"/>
      <c r="AG102" s="199">
        <f>'203 - elektročást - SO05'!J30</f>
        <v>0</v>
      </c>
      <c r="AH102" s="200"/>
      <c r="AI102" s="200"/>
      <c r="AJ102" s="200"/>
      <c r="AK102" s="200"/>
      <c r="AL102" s="200"/>
      <c r="AM102" s="200"/>
      <c r="AN102" s="199">
        <f t="shared" si="3"/>
        <v>0</v>
      </c>
      <c r="AO102" s="200"/>
      <c r="AP102" s="200"/>
      <c r="AQ102" s="72" t="s">
        <v>73</v>
      </c>
      <c r="AR102" s="71"/>
      <c r="AS102" s="73">
        <v>0</v>
      </c>
      <c r="AT102" s="74">
        <f t="shared" si="2"/>
        <v>0</v>
      </c>
      <c r="AU102" s="75">
        <f>'203 - elektročást - SO05'!P117</f>
        <v>0</v>
      </c>
      <c r="AV102" s="74">
        <f>'203 - elektročást - SO05'!J33</f>
        <v>0</v>
      </c>
      <c r="AW102" s="74">
        <f>'203 - elektročást - SO05'!J34</f>
        <v>0</v>
      </c>
      <c r="AX102" s="74">
        <f>'203 - elektročást - SO05'!J35</f>
        <v>0</v>
      </c>
      <c r="AY102" s="74">
        <f>'203 - elektročást - SO05'!J36</f>
        <v>0</v>
      </c>
      <c r="AZ102" s="74">
        <f>'203 - elektročást - SO05'!F33</f>
        <v>0</v>
      </c>
      <c r="BA102" s="74">
        <f>'203 - elektročást - SO05'!F34</f>
        <v>0</v>
      </c>
      <c r="BB102" s="74">
        <f>'203 - elektročást - SO05'!F35</f>
        <v>0</v>
      </c>
      <c r="BC102" s="74">
        <f>'203 - elektročást - SO05'!F36</f>
        <v>0</v>
      </c>
      <c r="BD102" s="76">
        <f>'203 - elektročást - SO05'!F37</f>
        <v>0</v>
      </c>
      <c r="BE102" s="192"/>
      <c r="BT102" s="77" t="s">
        <v>74</v>
      </c>
      <c r="BV102" s="77" t="s">
        <v>70</v>
      </c>
      <c r="BW102" s="77" t="s">
        <v>82</v>
      </c>
      <c r="BX102" s="77" t="s">
        <v>4</v>
      </c>
      <c r="CL102" s="77" t="s">
        <v>1</v>
      </c>
      <c r="CM102" s="77" t="s">
        <v>76</v>
      </c>
    </row>
    <row r="103" spans="1:91" s="6" customFormat="1" ht="42.6" customHeight="1">
      <c r="A103" s="70" t="s">
        <v>72</v>
      </c>
      <c r="B103" s="189"/>
      <c r="C103" s="190"/>
      <c r="D103" s="228">
        <v>204</v>
      </c>
      <c r="E103" s="228"/>
      <c r="F103" s="228"/>
      <c r="G103" s="228"/>
      <c r="H103" s="228"/>
      <c r="I103" s="191"/>
      <c r="J103" s="227" t="s">
        <v>852</v>
      </c>
      <c r="K103" s="227"/>
      <c r="L103" s="227"/>
      <c r="M103" s="227"/>
      <c r="N103" s="227"/>
      <c r="O103" s="227"/>
      <c r="P103" s="227"/>
      <c r="Q103" s="227"/>
      <c r="R103" s="227"/>
      <c r="S103" s="227"/>
      <c r="T103" s="227"/>
      <c r="U103" s="227"/>
      <c r="V103" s="227"/>
      <c r="W103" s="227"/>
      <c r="X103" s="227"/>
      <c r="Y103" s="227"/>
      <c r="Z103" s="227"/>
      <c r="AA103" s="227"/>
      <c r="AB103" s="227"/>
      <c r="AC103" s="227"/>
      <c r="AD103" s="227"/>
      <c r="AE103" s="227"/>
      <c r="AF103" s="227"/>
      <c r="AG103" s="199">
        <f>'204 - Myčka technol - SO05'!J30</f>
        <v>0</v>
      </c>
      <c r="AH103" s="200"/>
      <c r="AI103" s="200"/>
      <c r="AJ103" s="200"/>
      <c r="AK103" s="200"/>
      <c r="AL103" s="200"/>
      <c r="AM103" s="200"/>
      <c r="AN103" s="199">
        <f t="shared" ref="AN103" si="4">AG103*1.21</f>
        <v>0</v>
      </c>
      <c r="AO103" s="200"/>
      <c r="AP103" s="200"/>
      <c r="AQ103" s="72" t="s">
        <v>73</v>
      </c>
      <c r="AR103" s="71"/>
      <c r="AS103" s="73">
        <v>0</v>
      </c>
      <c r="AT103" s="74">
        <f t="shared" ref="AT103" si="5">ROUND(SUM(AV103:AW103),2)</f>
        <v>0</v>
      </c>
      <c r="AU103" s="75" t="str">
        <f>'206 - Bourací práce u zpe...'!P116</f>
        <v>Nh celkem [h]</v>
      </c>
      <c r="AV103" s="74" t="str">
        <f>'206 - Bourací práce u zpe...'!J32</f>
        <v>Výše daně</v>
      </c>
      <c r="AW103" s="74">
        <f>'206 - Bourací práce u zpe...'!J33</f>
        <v>0</v>
      </c>
      <c r="AX103" s="74">
        <f>'206 - Bourací práce u zpe...'!J34</f>
        <v>0</v>
      </c>
      <c r="AY103" s="74">
        <f>'206 - Bourací práce u zpe...'!J35</f>
        <v>0</v>
      </c>
      <c r="AZ103" s="74" t="str">
        <f>'206 - Bourací práce u zpe...'!F32</f>
        <v>Základ daně</v>
      </c>
      <c r="BA103" s="74">
        <f>'206 - Bourací práce u zpe...'!F33</f>
        <v>0</v>
      </c>
      <c r="BB103" s="74">
        <f>'206 - Bourací práce u zpe...'!F34</f>
        <v>0</v>
      </c>
      <c r="BC103" s="74">
        <f>'206 - Bourací práce u zpe...'!F35</f>
        <v>0</v>
      </c>
      <c r="BD103" s="76">
        <f>'206 - Bourací práce u zpe...'!F36</f>
        <v>0</v>
      </c>
      <c r="BE103" s="192"/>
      <c r="BT103" s="77" t="s">
        <v>74</v>
      </c>
      <c r="BV103" s="77" t="s">
        <v>70</v>
      </c>
      <c r="BW103" s="77" t="s">
        <v>78</v>
      </c>
      <c r="BX103" s="77" t="s">
        <v>4</v>
      </c>
      <c r="CL103" s="77" t="s">
        <v>1</v>
      </c>
      <c r="CM103" s="77" t="s">
        <v>76</v>
      </c>
    </row>
    <row r="104" spans="1:91" s="6" customFormat="1" ht="42.6" customHeight="1">
      <c r="A104" s="70" t="s">
        <v>72</v>
      </c>
      <c r="B104" s="183"/>
      <c r="C104" s="184"/>
      <c r="D104" s="226">
        <v>205</v>
      </c>
      <c r="E104" s="226"/>
      <c r="F104" s="226"/>
      <c r="G104" s="226"/>
      <c r="H104" s="226"/>
      <c r="I104" s="185"/>
      <c r="J104" s="227" t="s">
        <v>853</v>
      </c>
      <c r="K104" s="227"/>
      <c r="L104" s="227"/>
      <c r="M104" s="227"/>
      <c r="N104" s="227"/>
      <c r="O104" s="227"/>
      <c r="P104" s="227"/>
      <c r="Q104" s="227"/>
      <c r="R104" s="227"/>
      <c r="S104" s="227"/>
      <c r="T104" s="227"/>
      <c r="U104" s="227"/>
      <c r="V104" s="227"/>
      <c r="W104" s="227"/>
      <c r="X104" s="227"/>
      <c r="Y104" s="227"/>
      <c r="Z104" s="227"/>
      <c r="AA104" s="227"/>
      <c r="AB104" s="227"/>
      <c r="AC104" s="227"/>
      <c r="AD104" s="227"/>
      <c r="AE104" s="227"/>
      <c r="AF104" s="227"/>
      <c r="AG104" s="199">
        <f>'205 - Areálové rozvody NN'!J30</f>
        <v>0</v>
      </c>
      <c r="AH104" s="200"/>
      <c r="AI104" s="200"/>
      <c r="AJ104" s="200"/>
      <c r="AK104" s="200"/>
      <c r="AL104" s="200"/>
      <c r="AM104" s="200"/>
      <c r="AN104" s="199">
        <f>AG104*1.21</f>
        <v>0</v>
      </c>
      <c r="AO104" s="200"/>
      <c r="AP104" s="200"/>
      <c r="AQ104" s="72" t="s">
        <v>73</v>
      </c>
      <c r="AR104" s="71"/>
      <c r="AS104" s="73">
        <v>0</v>
      </c>
      <c r="AT104" s="74">
        <f t="shared" ref="AT104" si="6">ROUND(SUM(AV104:AW104),2)</f>
        <v>0</v>
      </c>
      <c r="AU104" s="75">
        <f>'206 - Bourací práce u zpe...'!P117</f>
        <v>0</v>
      </c>
      <c r="AV104" s="74">
        <f>'206 - Bourací práce u zpe...'!J33</f>
        <v>0</v>
      </c>
      <c r="AW104" s="74">
        <f>'206 - Bourací práce u zpe...'!J34</f>
        <v>0</v>
      </c>
      <c r="AX104" s="74">
        <f>'206 - Bourací práce u zpe...'!J35</f>
        <v>0</v>
      </c>
      <c r="AY104" s="74">
        <f>'206 - Bourací práce u zpe...'!J36</f>
        <v>0</v>
      </c>
      <c r="AZ104" s="74">
        <f>'206 - Bourací práce u zpe...'!F33</f>
        <v>0</v>
      </c>
      <c r="BA104" s="74">
        <f>'206 - Bourací práce u zpe...'!F34</f>
        <v>0</v>
      </c>
      <c r="BB104" s="74">
        <f>'206 - Bourací práce u zpe...'!F35</f>
        <v>0</v>
      </c>
      <c r="BC104" s="74">
        <f>'206 - Bourací práce u zpe...'!F36</f>
        <v>0</v>
      </c>
      <c r="BD104" s="76">
        <f>'206 - Bourací práce u zpe...'!F37</f>
        <v>0</v>
      </c>
      <c r="BE104" s="192"/>
      <c r="BT104" s="77" t="s">
        <v>74</v>
      </c>
      <c r="BV104" s="77" t="s">
        <v>70</v>
      </c>
      <c r="BW104" s="77" t="s">
        <v>78</v>
      </c>
      <c r="BX104" s="77" t="s">
        <v>4</v>
      </c>
      <c r="CL104" s="77" t="s">
        <v>1</v>
      </c>
      <c r="CM104" s="77" t="s">
        <v>76</v>
      </c>
    </row>
    <row r="105" spans="1:91" s="6" customFormat="1" ht="72.95" customHeight="1">
      <c r="A105" s="70" t="s">
        <v>72</v>
      </c>
      <c r="B105" s="189"/>
      <c r="C105" s="190"/>
      <c r="D105" s="228">
        <v>206</v>
      </c>
      <c r="E105" s="228"/>
      <c r="F105" s="228"/>
      <c r="G105" s="228"/>
      <c r="H105" s="228"/>
      <c r="I105" s="191"/>
      <c r="J105" s="227" t="s">
        <v>849</v>
      </c>
      <c r="K105" s="227"/>
      <c r="L105" s="227"/>
      <c r="M105" s="227"/>
      <c r="N105" s="227"/>
      <c r="O105" s="227"/>
      <c r="P105" s="227"/>
      <c r="Q105" s="227"/>
      <c r="R105" s="227"/>
      <c r="S105" s="227"/>
      <c r="T105" s="227"/>
      <c r="U105" s="227"/>
      <c r="V105" s="227"/>
      <c r="W105" s="227"/>
      <c r="X105" s="227"/>
      <c r="Y105" s="227"/>
      <c r="Z105" s="227"/>
      <c r="AA105" s="227"/>
      <c r="AB105" s="227"/>
      <c r="AC105" s="227"/>
      <c r="AD105" s="227"/>
      <c r="AE105" s="227"/>
      <c r="AF105" s="227"/>
      <c r="AG105" s="199">
        <f>'206 - Bourací práce u zpe...'!J30</f>
        <v>0</v>
      </c>
      <c r="AH105" s="200"/>
      <c r="AI105" s="200"/>
      <c r="AJ105" s="200"/>
      <c r="AK105" s="200"/>
      <c r="AL105" s="200"/>
      <c r="AM105" s="200"/>
      <c r="AN105" s="199">
        <f t="shared" ref="AN105" si="7">AG105*1.21</f>
        <v>0</v>
      </c>
      <c r="AO105" s="200"/>
      <c r="AP105" s="200"/>
      <c r="AQ105" s="72" t="s">
        <v>73</v>
      </c>
      <c r="AR105" s="71"/>
      <c r="AS105" s="73">
        <v>0</v>
      </c>
      <c r="AT105" s="74">
        <f t="shared" si="0"/>
        <v>0</v>
      </c>
      <c r="AU105" s="75">
        <f>'206 - Bourací práce u zpe...'!P117</f>
        <v>0</v>
      </c>
      <c r="AV105" s="74">
        <f>'206 - Bourací práce u zpe...'!J33</f>
        <v>0</v>
      </c>
      <c r="AW105" s="74">
        <f>'206 - Bourací práce u zpe...'!J34</f>
        <v>0</v>
      </c>
      <c r="AX105" s="74">
        <f>'206 - Bourací práce u zpe...'!J35</f>
        <v>0</v>
      </c>
      <c r="AY105" s="74">
        <f>'206 - Bourací práce u zpe...'!J36</f>
        <v>0</v>
      </c>
      <c r="AZ105" s="74">
        <f>'206 - Bourací práce u zpe...'!F33</f>
        <v>0</v>
      </c>
      <c r="BA105" s="74">
        <f>'206 - Bourací práce u zpe...'!F34</f>
        <v>0</v>
      </c>
      <c r="BB105" s="74">
        <f>'206 - Bourací práce u zpe...'!F35</f>
        <v>0</v>
      </c>
      <c r="BC105" s="74">
        <f>'206 - Bourací práce u zpe...'!F36</f>
        <v>0</v>
      </c>
      <c r="BD105" s="76">
        <f>'206 - Bourací práce u zpe...'!F37</f>
        <v>0</v>
      </c>
      <c r="BE105" s="192"/>
      <c r="BT105" s="77" t="s">
        <v>74</v>
      </c>
      <c r="BV105" s="77" t="s">
        <v>70</v>
      </c>
      <c r="BW105" s="77" t="s">
        <v>78</v>
      </c>
      <c r="BX105" s="77" t="s">
        <v>4</v>
      </c>
      <c r="CL105" s="77" t="s">
        <v>1</v>
      </c>
      <c r="CM105" s="77" t="s">
        <v>76</v>
      </c>
    </row>
    <row r="106" spans="1:91" s="6" customFormat="1" ht="82.5" customHeight="1">
      <c r="A106" s="70" t="s">
        <v>72</v>
      </c>
      <c r="B106" s="183"/>
      <c r="C106" s="184"/>
      <c r="D106" s="226">
        <v>207</v>
      </c>
      <c r="E106" s="226"/>
      <c r="F106" s="226"/>
      <c r="G106" s="226"/>
      <c r="H106" s="226"/>
      <c r="I106" s="185"/>
      <c r="J106" s="227" t="s">
        <v>850</v>
      </c>
      <c r="K106" s="227"/>
      <c r="L106" s="227"/>
      <c r="M106" s="227"/>
      <c r="N106" s="227"/>
      <c r="O106" s="227"/>
      <c r="P106" s="227"/>
      <c r="Q106" s="227"/>
      <c r="R106" s="227"/>
      <c r="S106" s="227"/>
      <c r="T106" s="227"/>
      <c r="U106" s="227"/>
      <c r="V106" s="227"/>
      <c r="W106" s="227"/>
      <c r="X106" s="227"/>
      <c r="Y106" s="227"/>
      <c r="Z106" s="227"/>
      <c r="AA106" s="227"/>
      <c r="AB106" s="227"/>
      <c r="AC106" s="227"/>
      <c r="AD106" s="227"/>
      <c r="AE106" s="227"/>
      <c r="AF106" s="227"/>
      <c r="AG106" s="199">
        <f>'207 - Nové zpevněné ploch...'!J30</f>
        <v>0</v>
      </c>
      <c r="AH106" s="200"/>
      <c r="AI106" s="200"/>
      <c r="AJ106" s="200"/>
      <c r="AK106" s="200"/>
      <c r="AL106" s="200"/>
      <c r="AM106" s="200"/>
      <c r="AN106" s="199">
        <f t="shared" ref="AN106" si="8">AG106*1.21</f>
        <v>0</v>
      </c>
      <c r="AO106" s="200"/>
      <c r="AP106" s="200"/>
      <c r="AQ106" s="72" t="s">
        <v>73</v>
      </c>
      <c r="AR106" s="71"/>
      <c r="AS106" s="73">
        <v>0</v>
      </c>
      <c r="AT106" s="74">
        <f t="shared" si="0"/>
        <v>0</v>
      </c>
      <c r="AU106" s="75">
        <f>'207 - Nové zpevněné ploch...'!P118</f>
        <v>0</v>
      </c>
      <c r="AV106" s="74">
        <f>'207 - Nové zpevněné ploch...'!J33</f>
        <v>0</v>
      </c>
      <c r="AW106" s="74">
        <f>'207 - Nové zpevněné ploch...'!J34</f>
        <v>0</v>
      </c>
      <c r="AX106" s="74">
        <f>'207 - Nové zpevněné ploch...'!J35</f>
        <v>0</v>
      </c>
      <c r="AY106" s="74">
        <f>'207 - Nové zpevněné ploch...'!J36</f>
        <v>0</v>
      </c>
      <c r="AZ106" s="74">
        <f>'207 - Nové zpevněné ploch...'!F33</f>
        <v>0</v>
      </c>
      <c r="BA106" s="74">
        <f>'207 - Nové zpevněné ploch...'!F34</f>
        <v>0</v>
      </c>
      <c r="BB106" s="74">
        <f>'207 - Nové zpevněné ploch...'!F35</f>
        <v>0</v>
      </c>
      <c r="BC106" s="74">
        <f>'207 - Nové zpevněné ploch...'!F36</f>
        <v>0</v>
      </c>
      <c r="BD106" s="76">
        <f>'207 - Nové zpevněné ploch...'!F37</f>
        <v>0</v>
      </c>
      <c r="BE106" s="192"/>
      <c r="BT106" s="77" t="s">
        <v>74</v>
      </c>
      <c r="BV106" s="77" t="s">
        <v>70</v>
      </c>
      <c r="BW106" s="77" t="s">
        <v>79</v>
      </c>
      <c r="BX106" s="77" t="s">
        <v>4</v>
      </c>
      <c r="CL106" s="77" t="s">
        <v>1</v>
      </c>
      <c r="CM106" s="77" t="s">
        <v>76</v>
      </c>
    </row>
    <row r="107" spans="1:91" s="6" customFormat="1" ht="56.1" customHeight="1">
      <c r="A107" s="70" t="s">
        <v>72</v>
      </c>
      <c r="B107" s="189"/>
      <c r="C107" s="190"/>
      <c r="D107" s="228">
        <v>208</v>
      </c>
      <c r="E107" s="228"/>
      <c r="F107" s="228"/>
      <c r="G107" s="228"/>
      <c r="H107" s="228"/>
      <c r="I107" s="191"/>
      <c r="J107" s="227" t="s">
        <v>876</v>
      </c>
      <c r="K107" s="227"/>
      <c r="L107" s="227"/>
      <c r="M107" s="227"/>
      <c r="N107" s="227"/>
      <c r="O107" s="227"/>
      <c r="P107" s="227"/>
      <c r="Q107" s="227"/>
      <c r="R107" s="227"/>
      <c r="S107" s="227"/>
      <c r="T107" s="227"/>
      <c r="U107" s="227"/>
      <c r="V107" s="227"/>
      <c r="W107" s="227"/>
      <c r="X107" s="227"/>
      <c r="Y107" s="227"/>
      <c r="Z107" s="227"/>
      <c r="AA107" s="227"/>
      <c r="AB107" s="227"/>
      <c r="AC107" s="227"/>
      <c r="AD107" s="227"/>
      <c r="AE107" s="227"/>
      <c r="AF107" s="227"/>
      <c r="AG107" s="199">
        <f>'208 - PBŘ'!J30</f>
        <v>0</v>
      </c>
      <c r="AH107" s="200"/>
      <c r="AI107" s="200"/>
      <c r="AJ107" s="200"/>
      <c r="AK107" s="200"/>
      <c r="AL107" s="200"/>
      <c r="AM107" s="200"/>
      <c r="AN107" s="199">
        <f>AG107*1.21</f>
        <v>0</v>
      </c>
      <c r="AO107" s="200"/>
      <c r="AP107" s="200"/>
      <c r="AQ107" s="72" t="s">
        <v>73</v>
      </c>
      <c r="AR107" s="71"/>
      <c r="AS107" s="73">
        <v>0</v>
      </c>
      <c r="AT107" s="74">
        <f t="shared" ref="AT107" si="9">ROUND(SUM(AV107:AW107),2)</f>
        <v>0</v>
      </c>
      <c r="AU107" s="75" t="str">
        <f>'209 - vedlejší rozpočtové...'!P118</f>
        <v>Nh celkem [h]</v>
      </c>
      <c r="AV107" s="74" t="str">
        <f>'209 - vedlejší rozpočtové...'!J32</f>
        <v>Výše daně</v>
      </c>
      <c r="AW107" s="74">
        <f>'209 - vedlejší rozpočtové...'!J33</f>
        <v>0</v>
      </c>
      <c r="AX107" s="74">
        <f>'209 - vedlejší rozpočtové...'!J34</f>
        <v>0</v>
      </c>
      <c r="AY107" s="74">
        <f>'209 - vedlejší rozpočtové...'!J35</f>
        <v>0</v>
      </c>
      <c r="AZ107" s="74" t="str">
        <f>'209 - vedlejší rozpočtové...'!F32</f>
        <v>Základ daně</v>
      </c>
      <c r="BA107" s="74">
        <f>'209 - vedlejší rozpočtové...'!F33</f>
        <v>0</v>
      </c>
      <c r="BB107" s="74">
        <f>'209 - vedlejší rozpočtové...'!F34</f>
        <v>0</v>
      </c>
      <c r="BC107" s="74">
        <f>'209 - vedlejší rozpočtové...'!F35</f>
        <v>0</v>
      </c>
      <c r="BD107" s="76">
        <f>'209 - vedlejší rozpočtové...'!F36</f>
        <v>0</v>
      </c>
      <c r="BE107" s="192"/>
      <c r="BT107" s="77" t="s">
        <v>74</v>
      </c>
      <c r="BV107" s="77" t="s">
        <v>70</v>
      </c>
      <c r="BW107" s="77" t="s">
        <v>81</v>
      </c>
      <c r="BX107" s="77" t="s">
        <v>4</v>
      </c>
      <c r="CL107" s="77" t="s">
        <v>1</v>
      </c>
      <c r="CM107" s="77" t="s">
        <v>76</v>
      </c>
    </row>
    <row r="108" spans="1:91" s="6" customFormat="1" ht="40.5" customHeight="1">
      <c r="A108" s="70" t="s">
        <v>72</v>
      </c>
      <c r="B108" s="186"/>
      <c r="C108" s="187"/>
      <c r="D108" s="230">
        <v>209</v>
      </c>
      <c r="E108" s="230"/>
      <c r="F108" s="230"/>
      <c r="G108" s="230"/>
      <c r="H108" s="230"/>
      <c r="I108" s="188"/>
      <c r="J108" s="227" t="s">
        <v>854</v>
      </c>
      <c r="K108" s="227"/>
      <c r="L108" s="227"/>
      <c r="M108" s="227"/>
      <c r="N108" s="227"/>
      <c r="O108" s="227"/>
      <c r="P108" s="227"/>
      <c r="Q108" s="227"/>
      <c r="R108" s="227"/>
      <c r="S108" s="227"/>
      <c r="T108" s="227"/>
      <c r="U108" s="227"/>
      <c r="V108" s="227"/>
      <c r="W108" s="227"/>
      <c r="X108" s="227"/>
      <c r="Y108" s="227"/>
      <c r="Z108" s="227"/>
      <c r="AA108" s="227"/>
      <c r="AB108" s="227"/>
      <c r="AC108" s="227"/>
      <c r="AD108" s="227"/>
      <c r="AE108" s="227"/>
      <c r="AF108" s="227"/>
      <c r="AG108" s="199">
        <f>'209 - vedlejší rozpočtové...'!J30</f>
        <v>0</v>
      </c>
      <c r="AH108" s="200"/>
      <c r="AI108" s="200"/>
      <c r="AJ108" s="200"/>
      <c r="AK108" s="200"/>
      <c r="AL108" s="200"/>
      <c r="AM108" s="200"/>
      <c r="AN108" s="199">
        <f>AG108*1.21</f>
        <v>0</v>
      </c>
      <c r="AO108" s="200"/>
      <c r="AP108" s="200"/>
      <c r="AQ108" s="72" t="s">
        <v>73</v>
      </c>
      <c r="AR108" s="71"/>
      <c r="AS108" s="73">
        <v>0</v>
      </c>
      <c r="AT108" s="74">
        <f t="shared" si="0"/>
        <v>0</v>
      </c>
      <c r="AU108" s="75">
        <f>'209 - vedlejší rozpočtové...'!P119</f>
        <v>0</v>
      </c>
      <c r="AV108" s="74">
        <f>'209 - vedlejší rozpočtové...'!J33</f>
        <v>0</v>
      </c>
      <c r="AW108" s="74">
        <f>'209 - vedlejší rozpočtové...'!J34</f>
        <v>0</v>
      </c>
      <c r="AX108" s="74">
        <f>'209 - vedlejší rozpočtové...'!J35</f>
        <v>0</v>
      </c>
      <c r="AY108" s="74">
        <f>'209 - vedlejší rozpočtové...'!J36</f>
        <v>0</v>
      </c>
      <c r="AZ108" s="74">
        <f>'209 - vedlejší rozpočtové...'!F33</f>
        <v>0</v>
      </c>
      <c r="BA108" s="74">
        <f>'209 - vedlejší rozpočtové...'!F34</f>
        <v>0</v>
      </c>
      <c r="BB108" s="74">
        <f>'209 - vedlejší rozpočtové...'!F35</f>
        <v>0</v>
      </c>
      <c r="BC108" s="74">
        <f>'209 - vedlejší rozpočtové...'!F36</f>
        <v>0</v>
      </c>
      <c r="BD108" s="76">
        <f>'209 - vedlejší rozpočtové...'!F37</f>
        <v>0</v>
      </c>
      <c r="BE108" s="192"/>
      <c r="BT108" s="77" t="s">
        <v>74</v>
      </c>
      <c r="BV108" s="77" t="s">
        <v>70</v>
      </c>
      <c r="BW108" s="77" t="s">
        <v>81</v>
      </c>
      <c r="BX108" s="77" t="s">
        <v>4</v>
      </c>
      <c r="CL108" s="77" t="s">
        <v>1</v>
      </c>
      <c r="CM108" s="77" t="s">
        <v>76</v>
      </c>
    </row>
    <row r="110" spans="1:91" s="1" customFormat="1" ht="30" customHeight="1">
      <c r="C110" s="1" t="s">
        <v>862</v>
      </c>
    </row>
    <row r="111" spans="1:91" s="1" customFormat="1" ht="6.95" customHeight="1">
      <c r="C111" s="1" t="s">
        <v>863</v>
      </c>
    </row>
    <row r="112" spans="1:91">
      <c r="C112" t="s">
        <v>864</v>
      </c>
    </row>
    <row r="113" spans="3:3">
      <c r="C113" t="s">
        <v>865</v>
      </c>
    </row>
    <row r="114" spans="3:3">
      <c r="C114" t="s">
        <v>866</v>
      </c>
    </row>
    <row r="115" spans="3:3">
      <c r="C115" t="s">
        <v>867</v>
      </c>
    </row>
    <row r="116" spans="3:3">
      <c r="C116" t="s">
        <v>868</v>
      </c>
    </row>
    <row r="117" spans="3:3">
      <c r="C117" t="s">
        <v>869</v>
      </c>
    </row>
    <row r="118" spans="3:3">
      <c r="C118" t="s">
        <v>870</v>
      </c>
    </row>
    <row r="119" spans="3:3">
      <c r="C119" t="s">
        <v>871</v>
      </c>
    </row>
    <row r="120" spans="3:3">
      <c r="C120" t="s">
        <v>872</v>
      </c>
    </row>
    <row r="122" spans="3:3">
      <c r="C122" t="s">
        <v>873</v>
      </c>
    </row>
    <row r="123" spans="3:3">
      <c r="C123" t="s">
        <v>874</v>
      </c>
    </row>
    <row r="124" spans="3:3">
      <c r="C124" t="s">
        <v>875</v>
      </c>
    </row>
  </sheetData>
  <mergeCells count="92">
    <mergeCell ref="AG107:AM107"/>
    <mergeCell ref="AN107:AP107"/>
    <mergeCell ref="D108:H108"/>
    <mergeCell ref="D105:H105"/>
    <mergeCell ref="D101:H101"/>
    <mergeCell ref="J108:AF108"/>
    <mergeCell ref="J104:AF104"/>
    <mergeCell ref="J107:AF107"/>
    <mergeCell ref="AG104:AM104"/>
    <mergeCell ref="AN104:AP104"/>
    <mergeCell ref="AN101:AP101"/>
    <mergeCell ref="J103:AF103"/>
    <mergeCell ref="AG103:AM103"/>
    <mergeCell ref="AN103:AP103"/>
    <mergeCell ref="D98:H98"/>
    <mergeCell ref="D96:H96"/>
    <mergeCell ref="D99:H99"/>
    <mergeCell ref="D104:H104"/>
    <mergeCell ref="D107:H107"/>
    <mergeCell ref="D103:H103"/>
    <mergeCell ref="D102:H102"/>
    <mergeCell ref="C92:G92"/>
    <mergeCell ref="D106:H106"/>
    <mergeCell ref="D97:H97"/>
    <mergeCell ref="J97:AF97"/>
    <mergeCell ref="D100:H100"/>
    <mergeCell ref="D95:H95"/>
    <mergeCell ref="I92:AF92"/>
    <mergeCell ref="J99:AF99"/>
    <mergeCell ref="J98:AF98"/>
    <mergeCell ref="J96:AF96"/>
    <mergeCell ref="J95:AF95"/>
    <mergeCell ref="J100:AF100"/>
    <mergeCell ref="J106:AF106"/>
    <mergeCell ref="J105:AF105"/>
    <mergeCell ref="J102:AF102"/>
    <mergeCell ref="J101:AF101"/>
    <mergeCell ref="AG94:AM94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G108:AM108"/>
    <mergeCell ref="AG102:AM102"/>
    <mergeCell ref="AG100:AM100"/>
    <mergeCell ref="AG101:AM101"/>
    <mergeCell ref="AG105:AM105"/>
    <mergeCell ref="AN102:AP102"/>
    <mergeCell ref="AN106:AP106"/>
    <mergeCell ref="AN108:AP108"/>
    <mergeCell ref="AN100:AP100"/>
    <mergeCell ref="AN105:AP105"/>
    <mergeCell ref="AN97:AP97"/>
    <mergeCell ref="AG97:AM97"/>
    <mergeCell ref="AG96:AM96"/>
    <mergeCell ref="AG106:AM106"/>
    <mergeCell ref="AS89:AT91"/>
    <mergeCell ref="AR2:BE2"/>
    <mergeCell ref="AG98:AM98"/>
    <mergeCell ref="AG99:AM99"/>
    <mergeCell ref="AG92:AM92"/>
    <mergeCell ref="AG95:AM95"/>
    <mergeCell ref="L85:AO85"/>
    <mergeCell ref="AN95:AP95"/>
    <mergeCell ref="AM87:AN87"/>
    <mergeCell ref="AM89:AP89"/>
    <mergeCell ref="AM90:AP90"/>
    <mergeCell ref="AN96:AP96"/>
    <mergeCell ref="AN98:AP98"/>
    <mergeCell ref="AN99:AP99"/>
    <mergeCell ref="AN92:AP92"/>
    <mergeCell ref="AN94:AP94"/>
  </mergeCells>
  <hyperlinks>
    <hyperlink ref="A95" location="'101 - SO 04  - Kiosek  ČS...'!C2" display="/" xr:uid="{00000000-0004-0000-0000-000000000000}"/>
    <hyperlink ref="A106" location="'204 - Nové zpevněné ploch...'!C2" display="/" xr:uid="{00000000-0004-0000-0000-000001000000}"/>
    <hyperlink ref="A100" location="'205 - Posun haly - SO05'!C2" display="/" xr:uid="{00000000-0004-0000-0000-000002000000}"/>
    <hyperlink ref="A108" location="'206 - vedlejší rozpočtové...'!C2" display="/" xr:uid="{00000000-0004-0000-0000-000003000000}"/>
    <hyperlink ref="A102" location="'207 - elektročást - SO05'!C2" display="/" xr:uid="{00000000-0004-0000-0000-000004000000}"/>
    <hyperlink ref="A99" location="'103 - SO 04 - ČSPH - tech...'!C2" display="/" xr:uid="{00000000-0004-0000-0000-000005000000}"/>
    <hyperlink ref="A98" location="'104 - SO 04 - elektročást'!C2" display="/" xr:uid="{00000000-0004-0000-0000-000006000000}"/>
    <hyperlink ref="A96" location="'102 - SO 04 - stavební př...'!C2" display="/" xr:uid="{00000000-0004-0000-0000-000007000000}"/>
    <hyperlink ref="A97" location="'105 - SO 04 - zpevněné pl...'!C2" display="/" xr:uid="{00000000-0004-0000-0000-000008000000}"/>
    <hyperlink ref="A105" location="'203 - Bourací práce u zpe...'!C2" display="/" xr:uid="{00000000-0004-0000-0000-000009000000}"/>
    <hyperlink ref="A101" location="'202 - strojovna myčky - SO05'!C2" display="/" xr:uid="{00000000-0004-0000-0000-00000A000000}"/>
    <hyperlink ref="A103" location="'203 - Bourací práce u zpe...'!C2" display="/" xr:uid="{00000000-0004-0000-0000-00000B000000}"/>
    <hyperlink ref="A104" location="'203 - Bourací práce u zpe...'!C2" display="/" xr:uid="{00000000-0004-0000-0000-00000C000000}"/>
    <hyperlink ref="A107" location="'206 - vedlejší rozpočtové...'!C2" display="/" xr:uid="{00000000-0004-0000-0000-00000D000000}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20"/>
  <sheetViews>
    <sheetView showGridLines="0" topLeftCell="A92" workbookViewId="0">
      <selection activeCell="I119" sqref="I119"/>
    </sheetView>
  </sheetViews>
  <sheetFormatPr defaultColWidth="8.83203125"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>
      <c r="L2" s="197" t="s">
        <v>5</v>
      </c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80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76</v>
      </c>
    </row>
    <row r="4" spans="2:46" ht="24.95" customHeight="1">
      <c r="B4" s="19"/>
      <c r="D4" s="20" t="s">
        <v>89</v>
      </c>
      <c r="L4" s="19"/>
      <c r="M4" s="82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13</v>
      </c>
      <c r="L6" s="19"/>
    </row>
    <row r="7" spans="2:46" ht="16.5" customHeight="1">
      <c r="B7" s="19"/>
      <c r="E7" s="232" t="str">
        <f>'Rekapitulace stavby'!K6</f>
        <v>Sako Brno</v>
      </c>
      <c r="F7" s="233"/>
      <c r="G7" s="233"/>
      <c r="H7" s="233"/>
      <c r="L7" s="19"/>
    </row>
    <row r="8" spans="2:46" s="1" customFormat="1" ht="12" customHeight="1">
      <c r="B8" s="28"/>
      <c r="D8" s="25" t="s">
        <v>90</v>
      </c>
      <c r="L8" s="28"/>
    </row>
    <row r="9" spans="2:46" s="1" customFormat="1" ht="30" customHeight="1">
      <c r="B9" s="28"/>
      <c r="E9" s="203" t="s">
        <v>852</v>
      </c>
      <c r="F9" s="231"/>
      <c r="G9" s="231"/>
      <c r="H9" s="231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5" t="s">
        <v>15</v>
      </c>
      <c r="F11" s="23" t="s">
        <v>1</v>
      </c>
      <c r="I11" s="25" t="s">
        <v>16</v>
      </c>
      <c r="J11" s="23" t="s">
        <v>1</v>
      </c>
      <c r="L11" s="28"/>
    </row>
    <row r="12" spans="2:46" s="1" customFormat="1" ht="12" customHeight="1">
      <c r="B12" s="28"/>
      <c r="D12" s="25" t="s">
        <v>17</v>
      </c>
      <c r="F12" s="23" t="s">
        <v>18</v>
      </c>
      <c r="I12" s="25" t="s">
        <v>19</v>
      </c>
      <c r="J12" s="48"/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5" t="s">
        <v>20</v>
      </c>
      <c r="I14" s="25" t="s">
        <v>21</v>
      </c>
      <c r="J14" s="23" t="str">
        <f>IF('Rekapitulace stavby'!AN10="","",'Rekapitulace stavby'!AN10)</f>
        <v/>
      </c>
      <c r="L14" s="28"/>
    </row>
    <row r="15" spans="2:46" s="1" customFormat="1" ht="18" customHeight="1">
      <c r="B15" s="28"/>
      <c r="E15" s="23" t="str">
        <f>IF('Rekapitulace stavby'!E11="","",'Rekapitulace stavby'!E11)</f>
        <v xml:space="preserve"> </v>
      </c>
      <c r="I15" s="25" t="s">
        <v>22</v>
      </c>
      <c r="J15" s="23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5" t="s">
        <v>23</v>
      </c>
      <c r="I17" s="25" t="s">
        <v>21</v>
      </c>
      <c r="J17" s="23" t="str">
        <f>'Rekapitulace stavby'!AN13</f>
        <v/>
      </c>
      <c r="L17" s="28"/>
    </row>
    <row r="18" spans="2:12" s="1" customFormat="1" ht="18" customHeight="1">
      <c r="B18" s="28"/>
      <c r="E18" s="219" t="str">
        <f>'Rekapitulace stavby'!E14</f>
        <v xml:space="preserve"> </v>
      </c>
      <c r="F18" s="219"/>
      <c r="G18" s="219"/>
      <c r="H18" s="219"/>
      <c r="I18" s="25" t="s">
        <v>22</v>
      </c>
      <c r="J18" s="23" t="str">
        <f>'Rekapitulace stavby'!AN14</f>
        <v/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5" t="s">
        <v>24</v>
      </c>
      <c r="I20" s="25" t="s">
        <v>21</v>
      </c>
      <c r="J20" s="23" t="str">
        <f>IF('Rekapitulace stavby'!AN16="","",'Rekapitulace stavby'!AN16)</f>
        <v/>
      </c>
      <c r="L20" s="28"/>
    </row>
    <row r="21" spans="2:12" s="1" customFormat="1" ht="18" customHeight="1">
      <c r="B21" s="28"/>
      <c r="E21" s="23" t="str">
        <f>IF('Rekapitulace stavby'!E17="","",'Rekapitulace stavby'!E17)</f>
        <v xml:space="preserve"> </v>
      </c>
      <c r="I21" s="25" t="s">
        <v>22</v>
      </c>
      <c r="J21" s="23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5" t="s">
        <v>26</v>
      </c>
      <c r="I23" s="25" t="s">
        <v>21</v>
      </c>
      <c r="J23" s="23" t="str">
        <f>IF('Rekapitulace stavby'!AN19="","",'Rekapitulace stavby'!AN19)</f>
        <v/>
      </c>
      <c r="L23" s="28"/>
    </row>
    <row r="24" spans="2:12" s="1" customFormat="1" ht="18" customHeight="1">
      <c r="B24" s="28"/>
      <c r="E24" s="23" t="str">
        <f>IF('Rekapitulace stavby'!E20="","",'Rekapitulace stavby'!E20)</f>
        <v xml:space="preserve"> </v>
      </c>
      <c r="I24" s="25" t="s">
        <v>22</v>
      </c>
      <c r="J24" s="23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5" t="s">
        <v>27</v>
      </c>
      <c r="L26" s="28"/>
    </row>
    <row r="27" spans="2:12" s="7" customFormat="1" ht="16.5" customHeight="1">
      <c r="B27" s="83"/>
      <c r="E27" s="221" t="s">
        <v>1</v>
      </c>
      <c r="F27" s="221"/>
      <c r="G27" s="221"/>
      <c r="H27" s="221"/>
      <c r="L27" s="83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4" t="s">
        <v>28</v>
      </c>
      <c r="J30" s="62">
        <f>ROUND(J117,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30</v>
      </c>
      <c r="I32" s="31" t="s">
        <v>29</v>
      </c>
      <c r="J32" s="31" t="s">
        <v>31</v>
      </c>
      <c r="L32" s="28"/>
    </row>
    <row r="33" spans="2:12" s="1" customFormat="1" ht="14.45" customHeight="1">
      <c r="B33" s="28"/>
      <c r="D33" s="51" t="s">
        <v>32</v>
      </c>
      <c r="E33" s="25" t="s">
        <v>33</v>
      </c>
      <c r="F33" s="85">
        <f>ROUND((SUM(BE117:BE119)),  2)</f>
        <v>0</v>
      </c>
      <c r="I33" s="86">
        <v>0.21</v>
      </c>
      <c r="J33" s="85">
        <f>ROUND(((SUM(BE117:BE119))*I33),  2)</f>
        <v>0</v>
      </c>
      <c r="L33" s="28"/>
    </row>
    <row r="34" spans="2:12" s="1" customFormat="1" ht="14.45" customHeight="1">
      <c r="B34" s="28"/>
      <c r="E34" s="25" t="s">
        <v>34</v>
      </c>
      <c r="F34" s="85">
        <f>ROUND((SUM(BF117:BF119)),  2)</f>
        <v>0</v>
      </c>
      <c r="I34" s="86">
        <v>0.12</v>
      </c>
      <c r="J34" s="85">
        <f>ROUND(((SUM(BF117:BF119))*I34),  2)</f>
        <v>0</v>
      </c>
      <c r="L34" s="28"/>
    </row>
    <row r="35" spans="2:12" s="1" customFormat="1" ht="14.45" hidden="1" customHeight="1">
      <c r="B35" s="28"/>
      <c r="E35" s="25" t="s">
        <v>35</v>
      </c>
      <c r="F35" s="85">
        <f>ROUND((SUM(BG117:BG119)),  2)</f>
        <v>0</v>
      </c>
      <c r="I35" s="86">
        <v>0.21</v>
      </c>
      <c r="J35" s="85">
        <f>0</f>
        <v>0</v>
      </c>
      <c r="L35" s="28"/>
    </row>
    <row r="36" spans="2:12" s="1" customFormat="1" ht="14.45" hidden="1" customHeight="1">
      <c r="B36" s="28"/>
      <c r="E36" s="25" t="s">
        <v>36</v>
      </c>
      <c r="F36" s="85">
        <f>ROUND((SUM(BH117:BH119)),  2)</f>
        <v>0</v>
      </c>
      <c r="I36" s="86">
        <v>0.12</v>
      </c>
      <c r="J36" s="85">
        <f>0</f>
        <v>0</v>
      </c>
      <c r="L36" s="28"/>
    </row>
    <row r="37" spans="2:12" s="1" customFormat="1" ht="14.45" hidden="1" customHeight="1">
      <c r="B37" s="28"/>
      <c r="E37" s="25" t="s">
        <v>37</v>
      </c>
      <c r="F37" s="85">
        <f>ROUND((SUM(BI117:BI119)),  2)</f>
        <v>0</v>
      </c>
      <c r="I37" s="86">
        <v>0</v>
      </c>
      <c r="J37" s="85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7"/>
      <c r="D39" s="88" t="s">
        <v>38</v>
      </c>
      <c r="E39" s="53"/>
      <c r="F39" s="53"/>
      <c r="G39" s="89" t="s">
        <v>39</v>
      </c>
      <c r="H39" s="90" t="s">
        <v>40</v>
      </c>
      <c r="I39" s="53"/>
      <c r="J39" s="91">
        <f>SUM(J30:J37)</f>
        <v>0</v>
      </c>
      <c r="K39" s="92"/>
      <c r="L39" s="28"/>
    </row>
    <row r="40" spans="2:12" s="1" customFormat="1" ht="14.45" customHeight="1">
      <c r="B40" s="28"/>
      <c r="L40" s="28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43</v>
      </c>
      <c r="E61" s="30"/>
      <c r="F61" s="93" t="s">
        <v>44</v>
      </c>
      <c r="G61" s="39" t="s">
        <v>43</v>
      </c>
      <c r="H61" s="30"/>
      <c r="I61" s="30"/>
      <c r="J61" s="94" t="s">
        <v>44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45</v>
      </c>
      <c r="E65" s="38"/>
      <c r="F65" s="38"/>
      <c r="G65" s="37" t="s">
        <v>46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43</v>
      </c>
      <c r="E76" s="30"/>
      <c r="F76" s="93" t="s">
        <v>44</v>
      </c>
      <c r="G76" s="39" t="s">
        <v>43</v>
      </c>
      <c r="H76" s="30"/>
      <c r="I76" s="30"/>
      <c r="J76" s="94" t="s">
        <v>44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20" t="s">
        <v>91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5" t="s">
        <v>13</v>
      </c>
      <c r="L84" s="28"/>
    </row>
    <row r="85" spans="2:47" s="1" customFormat="1" ht="16.5" customHeight="1">
      <c r="B85" s="28"/>
      <c r="E85" s="232" t="str">
        <f>E7</f>
        <v>Sako Brno</v>
      </c>
      <c r="F85" s="233"/>
      <c r="G85" s="233"/>
      <c r="H85" s="233"/>
      <c r="L85" s="28"/>
    </row>
    <row r="86" spans="2:47" s="1" customFormat="1" ht="12" customHeight="1">
      <c r="B86" s="28"/>
      <c r="C86" s="25" t="s">
        <v>90</v>
      </c>
      <c r="L86" s="28"/>
    </row>
    <row r="87" spans="2:47" s="1" customFormat="1" ht="30" customHeight="1">
      <c r="B87" s="28"/>
      <c r="E87" s="203" t="str">
        <f>E9</f>
        <v>SO05 - Myčka vozidel
D.2.5 Dokumentace technologického zařízení - SO05 - Myčka vozidel</v>
      </c>
      <c r="F87" s="231"/>
      <c r="G87" s="231"/>
      <c r="H87" s="231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5" t="s">
        <v>17</v>
      </c>
      <c r="F89" s="23" t="str">
        <f>F12</f>
        <v xml:space="preserve"> </v>
      </c>
      <c r="I89" s="25" t="s">
        <v>19</v>
      </c>
      <c r="J89" s="48" t="str">
        <f>IF(J12="","",J12)</f>
        <v/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5" t="s">
        <v>20</v>
      </c>
      <c r="F91" s="23" t="str">
        <f>E15</f>
        <v xml:space="preserve"> </v>
      </c>
      <c r="I91" s="25" t="s">
        <v>24</v>
      </c>
      <c r="J91" s="26" t="str">
        <f>E21</f>
        <v xml:space="preserve"> </v>
      </c>
      <c r="L91" s="28"/>
    </row>
    <row r="92" spans="2:47" s="1" customFormat="1" ht="15.2" customHeight="1">
      <c r="B92" s="28"/>
      <c r="C92" s="25" t="s">
        <v>23</v>
      </c>
      <c r="F92" s="23" t="str">
        <f>IF(E18="","",E18)</f>
        <v xml:space="preserve"> </v>
      </c>
      <c r="I92" s="25" t="s">
        <v>26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5" t="s">
        <v>92</v>
      </c>
      <c r="D94" s="87"/>
      <c r="E94" s="87"/>
      <c r="F94" s="87"/>
      <c r="G94" s="87"/>
      <c r="H94" s="87"/>
      <c r="I94" s="87"/>
      <c r="J94" s="96" t="s">
        <v>93</v>
      </c>
      <c r="K94" s="87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7" t="s">
        <v>94</v>
      </c>
      <c r="J96" s="62">
        <f>J117</f>
        <v>0</v>
      </c>
      <c r="L96" s="28"/>
      <c r="AU96" s="16" t="s">
        <v>95</v>
      </c>
    </row>
    <row r="97" spans="2:12" s="8" customFormat="1" ht="24.95" customHeight="1">
      <c r="B97" s="98"/>
      <c r="D97" s="99" t="s">
        <v>576</v>
      </c>
      <c r="E97" s="100"/>
      <c r="F97" s="100"/>
      <c r="G97" s="100"/>
      <c r="H97" s="100"/>
      <c r="I97" s="100"/>
      <c r="J97" s="101">
        <f>J118</f>
        <v>0</v>
      </c>
      <c r="L97" s="98"/>
    </row>
    <row r="98" spans="2:12" s="1" customFormat="1" ht="21.75" customHeight="1">
      <c r="B98" s="28"/>
      <c r="L98" s="28"/>
    </row>
    <row r="99" spans="2:12" s="1" customFormat="1" ht="6.95" customHeight="1"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28"/>
    </row>
    <row r="103" spans="2:12" s="1" customFormat="1" ht="6.95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28"/>
    </row>
    <row r="104" spans="2:12" s="1" customFormat="1" ht="24.95" customHeight="1">
      <c r="B104" s="28"/>
      <c r="C104" s="20" t="s">
        <v>109</v>
      </c>
      <c r="L104" s="28"/>
    </row>
    <row r="105" spans="2:12" s="1" customFormat="1" ht="6.95" customHeight="1">
      <c r="B105" s="28"/>
      <c r="L105" s="28"/>
    </row>
    <row r="106" spans="2:12" s="1" customFormat="1" ht="12" customHeight="1">
      <c r="B106" s="28"/>
      <c r="C106" s="25" t="s">
        <v>13</v>
      </c>
      <c r="L106" s="28"/>
    </row>
    <row r="107" spans="2:12" s="1" customFormat="1" ht="16.5" customHeight="1">
      <c r="B107" s="28"/>
      <c r="E107" s="232" t="str">
        <f>E7</f>
        <v>Sako Brno</v>
      </c>
      <c r="F107" s="233"/>
      <c r="G107" s="233"/>
      <c r="H107" s="233"/>
      <c r="L107" s="28"/>
    </row>
    <row r="108" spans="2:12" s="1" customFormat="1" ht="12" customHeight="1">
      <c r="B108" s="28"/>
      <c r="C108" s="25" t="s">
        <v>90</v>
      </c>
      <c r="L108" s="28"/>
    </row>
    <row r="109" spans="2:12" s="1" customFormat="1" ht="30" customHeight="1">
      <c r="B109" s="28"/>
      <c r="E109" s="203" t="str">
        <f>E9</f>
        <v>SO05 - Myčka vozidel
D.2.5 Dokumentace technologického zařízení - SO05 - Myčka vozidel</v>
      </c>
      <c r="F109" s="231"/>
      <c r="G109" s="231"/>
      <c r="H109" s="231"/>
      <c r="L109" s="28"/>
    </row>
    <row r="110" spans="2:12" s="1" customFormat="1" ht="6.95" customHeight="1">
      <c r="B110" s="28"/>
      <c r="L110" s="28"/>
    </row>
    <row r="111" spans="2:12" s="1" customFormat="1" ht="12" customHeight="1">
      <c r="B111" s="28"/>
      <c r="C111" s="25" t="s">
        <v>17</v>
      </c>
      <c r="F111" s="23" t="str">
        <f>F12</f>
        <v xml:space="preserve"> </v>
      </c>
      <c r="I111" s="25" t="s">
        <v>19</v>
      </c>
      <c r="J111" s="48" t="str">
        <f>IF(J12="","",J12)</f>
        <v/>
      </c>
      <c r="L111" s="28"/>
    </row>
    <row r="112" spans="2:12" s="1" customFormat="1" ht="6.95" customHeight="1">
      <c r="B112" s="28"/>
      <c r="L112" s="28"/>
    </row>
    <row r="113" spans="2:65" s="1" customFormat="1" ht="15.2" customHeight="1">
      <c r="B113" s="28"/>
      <c r="C113" s="25" t="s">
        <v>20</v>
      </c>
      <c r="F113" s="23" t="str">
        <f>E15</f>
        <v xml:space="preserve"> </v>
      </c>
      <c r="I113" s="25" t="s">
        <v>24</v>
      </c>
      <c r="J113" s="26" t="str">
        <f>E21</f>
        <v xml:space="preserve"> </v>
      </c>
      <c r="L113" s="28"/>
    </row>
    <row r="114" spans="2:65" s="1" customFormat="1" ht="15.2" customHeight="1">
      <c r="B114" s="28"/>
      <c r="C114" s="25" t="s">
        <v>23</v>
      </c>
      <c r="F114" s="23" t="str">
        <f>IF(E18="","",E18)</f>
        <v xml:space="preserve"> </v>
      </c>
      <c r="I114" s="25" t="s">
        <v>26</v>
      </c>
      <c r="J114" s="26" t="str">
        <f>E24</f>
        <v xml:space="preserve"> </v>
      </c>
      <c r="L114" s="28"/>
    </row>
    <row r="115" spans="2:65" s="1" customFormat="1" ht="10.35" customHeight="1">
      <c r="B115" s="28"/>
      <c r="L115" s="28"/>
    </row>
    <row r="116" spans="2:65" s="10" customFormat="1" ht="29.25" customHeight="1">
      <c r="B116" s="106"/>
      <c r="C116" s="107" t="s">
        <v>110</v>
      </c>
      <c r="D116" s="108" t="s">
        <v>53</v>
      </c>
      <c r="E116" s="108" t="s">
        <v>49</v>
      </c>
      <c r="F116" s="108" t="s">
        <v>50</v>
      </c>
      <c r="G116" s="108" t="s">
        <v>111</v>
      </c>
      <c r="H116" s="108" t="s">
        <v>112</v>
      </c>
      <c r="I116" s="108" t="s">
        <v>113</v>
      </c>
      <c r="J116" s="109" t="s">
        <v>93</v>
      </c>
      <c r="K116" s="110" t="s">
        <v>114</v>
      </c>
      <c r="L116" s="106"/>
      <c r="M116" s="55" t="s">
        <v>1</v>
      </c>
      <c r="N116" s="56" t="s">
        <v>32</v>
      </c>
      <c r="O116" s="56" t="s">
        <v>115</v>
      </c>
      <c r="P116" s="56" t="s">
        <v>116</v>
      </c>
      <c r="Q116" s="56" t="s">
        <v>117</v>
      </c>
      <c r="R116" s="56" t="s">
        <v>118</v>
      </c>
      <c r="S116" s="56" t="s">
        <v>119</v>
      </c>
      <c r="T116" s="57" t="s">
        <v>120</v>
      </c>
    </row>
    <row r="117" spans="2:65" s="1" customFormat="1" ht="22.9" customHeight="1">
      <c r="B117" s="28"/>
      <c r="C117" s="60" t="s">
        <v>121</v>
      </c>
      <c r="J117" s="111">
        <f>BK117</f>
        <v>0</v>
      </c>
      <c r="L117" s="28"/>
      <c r="M117" s="58"/>
      <c r="N117" s="49"/>
      <c r="O117" s="49"/>
      <c r="P117" s="112">
        <f>P118</f>
        <v>0</v>
      </c>
      <c r="Q117" s="49"/>
      <c r="R117" s="112">
        <f>R118</f>
        <v>0</v>
      </c>
      <c r="S117" s="49"/>
      <c r="T117" s="113">
        <f>T118</f>
        <v>0</v>
      </c>
      <c r="AT117" s="16" t="s">
        <v>67</v>
      </c>
      <c r="AU117" s="16" t="s">
        <v>95</v>
      </c>
      <c r="BK117" s="114">
        <f>BK118</f>
        <v>0</v>
      </c>
    </row>
    <row r="118" spans="2:65" s="11" customFormat="1" ht="25.9" customHeight="1">
      <c r="B118" s="115"/>
      <c r="D118" s="116" t="s">
        <v>67</v>
      </c>
      <c r="E118" s="99" t="s">
        <v>857</v>
      </c>
      <c r="F118" s="117" t="s">
        <v>578</v>
      </c>
      <c r="J118" s="118">
        <f>BK118</f>
        <v>0</v>
      </c>
      <c r="L118" s="115"/>
      <c r="M118" s="119"/>
      <c r="P118" s="120">
        <f>P119</f>
        <v>0</v>
      </c>
      <c r="R118" s="120">
        <f>R119</f>
        <v>0</v>
      </c>
      <c r="T118" s="121">
        <f>T119</f>
        <v>0</v>
      </c>
      <c r="AR118" s="116" t="s">
        <v>74</v>
      </c>
      <c r="AT118" s="122" t="s">
        <v>67</v>
      </c>
      <c r="AU118" s="122" t="s">
        <v>68</v>
      </c>
      <c r="AY118" s="116" t="s">
        <v>124</v>
      </c>
      <c r="BK118" s="123">
        <f>BK119</f>
        <v>0</v>
      </c>
    </row>
    <row r="119" spans="2:65" s="1" customFormat="1" ht="16.5" customHeight="1">
      <c r="B119" s="126"/>
      <c r="C119" s="127" t="s">
        <v>74</v>
      </c>
      <c r="D119" s="127" t="s">
        <v>127</v>
      </c>
      <c r="E119" s="128" t="s">
        <v>533</v>
      </c>
      <c r="F119" s="129" t="s">
        <v>856</v>
      </c>
      <c r="G119" s="130" t="s">
        <v>211</v>
      </c>
      <c r="H119" s="131">
        <v>1</v>
      </c>
      <c r="I119" s="132"/>
      <c r="J119" s="132">
        <f>ROUND(I119*H119,2)</f>
        <v>0</v>
      </c>
      <c r="K119" s="133"/>
      <c r="L119" s="28"/>
      <c r="M119" s="168" t="s">
        <v>1</v>
      </c>
      <c r="N119" s="169" t="s">
        <v>33</v>
      </c>
      <c r="O119" s="170">
        <v>0</v>
      </c>
      <c r="P119" s="170">
        <f>O119*H119</f>
        <v>0</v>
      </c>
      <c r="Q119" s="170">
        <v>0</v>
      </c>
      <c r="R119" s="170">
        <f>Q119*H119</f>
        <v>0</v>
      </c>
      <c r="S119" s="170">
        <v>0</v>
      </c>
      <c r="T119" s="171">
        <f>S119*H119</f>
        <v>0</v>
      </c>
      <c r="AR119" s="138" t="s">
        <v>131</v>
      </c>
      <c r="AT119" s="138" t="s">
        <v>127</v>
      </c>
      <c r="AU119" s="138" t="s">
        <v>74</v>
      </c>
      <c r="AY119" s="16" t="s">
        <v>124</v>
      </c>
      <c r="BE119" s="139">
        <f>IF(N119="základní",J119,0)</f>
        <v>0</v>
      </c>
      <c r="BF119" s="139">
        <f>IF(N119="snížená",J119,0)</f>
        <v>0</v>
      </c>
      <c r="BG119" s="139">
        <f>IF(N119="zákl. přenesená",J119,0)</f>
        <v>0</v>
      </c>
      <c r="BH119" s="139">
        <f>IF(N119="sníž. přenesená",J119,0)</f>
        <v>0</v>
      </c>
      <c r="BI119" s="139">
        <f>IF(N119="nulová",J119,0)</f>
        <v>0</v>
      </c>
      <c r="BJ119" s="16" t="s">
        <v>74</v>
      </c>
      <c r="BK119" s="139">
        <f>ROUND(I119*H119,2)</f>
        <v>0</v>
      </c>
      <c r="BL119" s="16" t="s">
        <v>131</v>
      </c>
      <c r="BM119" s="138" t="s">
        <v>540</v>
      </c>
    </row>
    <row r="120" spans="2:65" s="1" customFormat="1" ht="6.95" customHeight="1"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28"/>
    </row>
  </sheetData>
  <autoFilter ref="C116:K119" xr:uid="{00000000-0009-0000-0000-000009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120"/>
  <sheetViews>
    <sheetView showGridLines="0" topLeftCell="A110" workbookViewId="0">
      <selection activeCell="I119" sqref="I119"/>
    </sheetView>
  </sheetViews>
  <sheetFormatPr defaultColWidth="8.83203125"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>
      <c r="L2" s="197" t="s">
        <v>5</v>
      </c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80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76</v>
      </c>
    </row>
    <row r="4" spans="2:46" ht="24.95" customHeight="1">
      <c r="B4" s="19"/>
      <c r="D4" s="20" t="s">
        <v>89</v>
      </c>
      <c r="L4" s="19"/>
      <c r="M4" s="82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13</v>
      </c>
      <c r="L6" s="19"/>
    </row>
    <row r="7" spans="2:46" ht="16.5" customHeight="1">
      <c r="B7" s="19"/>
      <c r="E7" s="232" t="str">
        <f>'Rekapitulace stavby'!K6</f>
        <v>Sako Brno</v>
      </c>
      <c r="F7" s="233"/>
      <c r="G7" s="233"/>
      <c r="H7" s="233"/>
      <c r="L7" s="19"/>
    </row>
    <row r="8" spans="2:46" s="1" customFormat="1" ht="12" customHeight="1">
      <c r="B8" s="28"/>
      <c r="D8" s="25" t="s">
        <v>90</v>
      </c>
      <c r="L8" s="28"/>
    </row>
    <row r="9" spans="2:46" s="1" customFormat="1" ht="30" customHeight="1">
      <c r="B9" s="28"/>
      <c r="E9" s="203" t="s">
        <v>853</v>
      </c>
      <c r="F9" s="231"/>
      <c r="G9" s="231"/>
      <c r="H9" s="231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5" t="s">
        <v>15</v>
      </c>
      <c r="F11" s="23" t="s">
        <v>1</v>
      </c>
      <c r="I11" s="25" t="s">
        <v>16</v>
      </c>
      <c r="J11" s="23" t="s">
        <v>1</v>
      </c>
      <c r="L11" s="28"/>
    </row>
    <row r="12" spans="2:46" s="1" customFormat="1" ht="12" customHeight="1">
      <c r="B12" s="28"/>
      <c r="D12" s="25" t="s">
        <v>17</v>
      </c>
      <c r="F12" s="23" t="s">
        <v>18</v>
      </c>
      <c r="I12" s="25" t="s">
        <v>19</v>
      </c>
      <c r="J12" s="48"/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5" t="s">
        <v>20</v>
      </c>
      <c r="I14" s="25" t="s">
        <v>21</v>
      </c>
      <c r="J14" s="23" t="str">
        <f>IF('Rekapitulace stavby'!AN10="","",'Rekapitulace stavby'!AN10)</f>
        <v/>
      </c>
      <c r="L14" s="28"/>
    </row>
    <row r="15" spans="2:46" s="1" customFormat="1" ht="18" customHeight="1">
      <c r="B15" s="28"/>
      <c r="E15" s="23" t="str">
        <f>IF('Rekapitulace stavby'!E11="","",'Rekapitulace stavby'!E11)</f>
        <v xml:space="preserve"> </v>
      </c>
      <c r="I15" s="25" t="s">
        <v>22</v>
      </c>
      <c r="J15" s="23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5" t="s">
        <v>23</v>
      </c>
      <c r="I17" s="25" t="s">
        <v>21</v>
      </c>
      <c r="J17" s="23" t="str">
        <f>'Rekapitulace stavby'!AN13</f>
        <v/>
      </c>
      <c r="L17" s="28"/>
    </row>
    <row r="18" spans="2:12" s="1" customFormat="1" ht="18" customHeight="1">
      <c r="B18" s="28"/>
      <c r="E18" s="219" t="str">
        <f>'Rekapitulace stavby'!E14</f>
        <v xml:space="preserve"> </v>
      </c>
      <c r="F18" s="219"/>
      <c r="G18" s="219"/>
      <c r="H18" s="219"/>
      <c r="I18" s="25" t="s">
        <v>22</v>
      </c>
      <c r="J18" s="23" t="str">
        <f>'Rekapitulace stavby'!AN14</f>
        <v/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5" t="s">
        <v>24</v>
      </c>
      <c r="I20" s="25" t="s">
        <v>21</v>
      </c>
      <c r="J20" s="23" t="str">
        <f>IF('Rekapitulace stavby'!AN16="","",'Rekapitulace stavby'!AN16)</f>
        <v/>
      </c>
      <c r="L20" s="28"/>
    </row>
    <row r="21" spans="2:12" s="1" customFormat="1" ht="18" customHeight="1">
      <c r="B21" s="28"/>
      <c r="E21" s="23" t="str">
        <f>IF('Rekapitulace stavby'!E17="","",'Rekapitulace stavby'!E17)</f>
        <v xml:space="preserve"> </v>
      </c>
      <c r="I21" s="25" t="s">
        <v>22</v>
      </c>
      <c r="J21" s="23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5" t="s">
        <v>26</v>
      </c>
      <c r="I23" s="25" t="s">
        <v>21</v>
      </c>
      <c r="J23" s="23" t="str">
        <f>IF('Rekapitulace stavby'!AN19="","",'Rekapitulace stavby'!AN19)</f>
        <v/>
      </c>
      <c r="L23" s="28"/>
    </row>
    <row r="24" spans="2:12" s="1" customFormat="1" ht="18" customHeight="1">
      <c r="B24" s="28"/>
      <c r="E24" s="23" t="str">
        <f>IF('Rekapitulace stavby'!E20="","",'Rekapitulace stavby'!E20)</f>
        <v xml:space="preserve"> </v>
      </c>
      <c r="I24" s="25" t="s">
        <v>22</v>
      </c>
      <c r="J24" s="23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5" t="s">
        <v>27</v>
      </c>
      <c r="L26" s="28"/>
    </row>
    <row r="27" spans="2:12" s="7" customFormat="1" ht="16.5" customHeight="1">
      <c r="B27" s="83"/>
      <c r="E27" s="221" t="s">
        <v>1</v>
      </c>
      <c r="F27" s="221"/>
      <c r="G27" s="221"/>
      <c r="H27" s="221"/>
      <c r="L27" s="83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4" t="s">
        <v>28</v>
      </c>
      <c r="J30" s="62">
        <f>ROUND(J117,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30</v>
      </c>
      <c r="I32" s="31" t="s">
        <v>29</v>
      </c>
      <c r="J32" s="31" t="s">
        <v>31</v>
      </c>
      <c r="L32" s="28"/>
    </row>
    <row r="33" spans="2:12" s="1" customFormat="1" ht="14.45" customHeight="1">
      <c r="B33" s="28"/>
      <c r="D33" s="51" t="s">
        <v>32</v>
      </c>
      <c r="E33" s="25" t="s">
        <v>33</v>
      </c>
      <c r="F33" s="85">
        <f>ROUND((SUM(BE117:BE119)),  2)</f>
        <v>0</v>
      </c>
      <c r="I33" s="86">
        <v>0.21</v>
      </c>
      <c r="J33" s="85">
        <f>ROUND(((SUM(BE117:BE119))*I33),  2)</f>
        <v>0</v>
      </c>
      <c r="L33" s="28"/>
    </row>
    <row r="34" spans="2:12" s="1" customFormat="1" ht="14.45" customHeight="1">
      <c r="B34" s="28"/>
      <c r="E34" s="25" t="s">
        <v>34</v>
      </c>
      <c r="F34" s="85">
        <f>ROUND((SUM(BF117:BF119)),  2)</f>
        <v>0</v>
      </c>
      <c r="I34" s="86">
        <v>0.12</v>
      </c>
      <c r="J34" s="85">
        <f>ROUND(((SUM(BF117:BF119))*I34),  2)</f>
        <v>0</v>
      </c>
      <c r="L34" s="28"/>
    </row>
    <row r="35" spans="2:12" s="1" customFormat="1" ht="14.45" hidden="1" customHeight="1">
      <c r="B35" s="28"/>
      <c r="E35" s="25" t="s">
        <v>35</v>
      </c>
      <c r="F35" s="85">
        <f>ROUND((SUM(BG117:BG119)),  2)</f>
        <v>0</v>
      </c>
      <c r="I35" s="86">
        <v>0.21</v>
      </c>
      <c r="J35" s="85">
        <f>0</f>
        <v>0</v>
      </c>
      <c r="L35" s="28"/>
    </row>
    <row r="36" spans="2:12" s="1" customFormat="1" ht="14.45" hidden="1" customHeight="1">
      <c r="B36" s="28"/>
      <c r="E36" s="25" t="s">
        <v>36</v>
      </c>
      <c r="F36" s="85">
        <f>ROUND((SUM(BH117:BH119)),  2)</f>
        <v>0</v>
      </c>
      <c r="I36" s="86">
        <v>0.12</v>
      </c>
      <c r="J36" s="85">
        <f>0</f>
        <v>0</v>
      </c>
      <c r="L36" s="28"/>
    </row>
    <row r="37" spans="2:12" s="1" customFormat="1" ht="14.45" hidden="1" customHeight="1">
      <c r="B37" s="28"/>
      <c r="E37" s="25" t="s">
        <v>37</v>
      </c>
      <c r="F37" s="85">
        <f>ROUND((SUM(BI117:BI119)),  2)</f>
        <v>0</v>
      </c>
      <c r="I37" s="86">
        <v>0</v>
      </c>
      <c r="J37" s="85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7"/>
      <c r="D39" s="88" t="s">
        <v>38</v>
      </c>
      <c r="E39" s="53"/>
      <c r="F39" s="53"/>
      <c r="G39" s="89" t="s">
        <v>39</v>
      </c>
      <c r="H39" s="90" t="s">
        <v>40</v>
      </c>
      <c r="I39" s="53"/>
      <c r="J39" s="91">
        <f>SUM(J30:J37)</f>
        <v>0</v>
      </c>
      <c r="K39" s="92"/>
      <c r="L39" s="28"/>
    </row>
    <row r="40" spans="2:12" s="1" customFormat="1" ht="14.45" customHeight="1">
      <c r="B40" s="28"/>
      <c r="L40" s="28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43</v>
      </c>
      <c r="E61" s="30"/>
      <c r="F61" s="93" t="s">
        <v>44</v>
      </c>
      <c r="G61" s="39" t="s">
        <v>43</v>
      </c>
      <c r="H61" s="30"/>
      <c r="I61" s="30"/>
      <c r="J61" s="94" t="s">
        <v>44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45</v>
      </c>
      <c r="E65" s="38"/>
      <c r="F65" s="38"/>
      <c r="G65" s="37" t="s">
        <v>46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43</v>
      </c>
      <c r="E76" s="30"/>
      <c r="F76" s="93" t="s">
        <v>44</v>
      </c>
      <c r="G76" s="39" t="s">
        <v>43</v>
      </c>
      <c r="H76" s="30"/>
      <c r="I76" s="30"/>
      <c r="J76" s="94" t="s">
        <v>44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20" t="s">
        <v>91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5" t="s">
        <v>13</v>
      </c>
      <c r="L84" s="28"/>
    </row>
    <row r="85" spans="2:47" s="1" customFormat="1" ht="16.5" customHeight="1">
      <c r="B85" s="28"/>
      <c r="E85" s="232" t="str">
        <f>E7</f>
        <v>Sako Brno</v>
      </c>
      <c r="F85" s="233"/>
      <c r="G85" s="233"/>
      <c r="H85" s="233"/>
      <c r="L85" s="28"/>
    </row>
    <row r="86" spans="2:47" s="1" customFormat="1" ht="12" customHeight="1">
      <c r="B86" s="28"/>
      <c r="C86" s="25" t="s">
        <v>90</v>
      </c>
      <c r="L86" s="28"/>
    </row>
    <row r="87" spans="2:47" s="1" customFormat="1" ht="30" customHeight="1">
      <c r="B87" s="28"/>
      <c r="E87" s="203" t="str">
        <f>E9</f>
        <v xml:space="preserve">IO Inženýrské objekty
IO 224 Areálové rozvody NN - napájení SO04 a SO05 </v>
      </c>
      <c r="F87" s="231"/>
      <c r="G87" s="231"/>
      <c r="H87" s="231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5" t="s">
        <v>17</v>
      </c>
      <c r="F89" s="23" t="str">
        <f>F12</f>
        <v xml:space="preserve"> </v>
      </c>
      <c r="I89" s="25" t="s">
        <v>19</v>
      </c>
      <c r="J89" s="48" t="str">
        <f>IF(J12="","",J12)</f>
        <v/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5" t="s">
        <v>20</v>
      </c>
      <c r="F91" s="23" t="str">
        <f>E15</f>
        <v xml:space="preserve"> </v>
      </c>
      <c r="I91" s="25" t="s">
        <v>24</v>
      </c>
      <c r="J91" s="26" t="str">
        <f>E21</f>
        <v xml:space="preserve"> </v>
      </c>
      <c r="L91" s="28"/>
    </row>
    <row r="92" spans="2:47" s="1" customFormat="1" ht="15.2" customHeight="1">
      <c r="B92" s="28"/>
      <c r="C92" s="25" t="s">
        <v>23</v>
      </c>
      <c r="F92" s="23" t="str">
        <f>IF(E18="","",E18)</f>
        <v xml:space="preserve"> </v>
      </c>
      <c r="I92" s="25" t="s">
        <v>26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5" t="s">
        <v>92</v>
      </c>
      <c r="D94" s="87"/>
      <c r="E94" s="87"/>
      <c r="F94" s="87"/>
      <c r="G94" s="87"/>
      <c r="H94" s="87"/>
      <c r="I94" s="87"/>
      <c r="J94" s="96" t="s">
        <v>93</v>
      </c>
      <c r="K94" s="87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7" t="s">
        <v>94</v>
      </c>
      <c r="J96" s="62">
        <f>J117</f>
        <v>0</v>
      </c>
      <c r="L96" s="28"/>
      <c r="AU96" s="16" t="s">
        <v>95</v>
      </c>
    </row>
    <row r="97" spans="2:12" s="8" customFormat="1" ht="24.95" customHeight="1">
      <c r="B97" s="98"/>
      <c r="D97" s="99" t="s">
        <v>576</v>
      </c>
      <c r="E97" s="100"/>
      <c r="F97" s="100"/>
      <c r="G97" s="100"/>
      <c r="H97" s="100"/>
      <c r="I97" s="100"/>
      <c r="J97" s="101">
        <f>J118</f>
        <v>0</v>
      </c>
      <c r="L97" s="98"/>
    </row>
    <row r="98" spans="2:12" s="1" customFormat="1" ht="21.75" customHeight="1">
      <c r="B98" s="28"/>
      <c r="L98" s="28"/>
    </row>
    <row r="99" spans="2:12" s="1" customFormat="1" ht="6.95" customHeight="1"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28"/>
    </row>
    <row r="103" spans="2:12" s="1" customFormat="1" ht="6.95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28"/>
    </row>
    <row r="104" spans="2:12" s="1" customFormat="1" ht="24.95" customHeight="1">
      <c r="B104" s="28"/>
      <c r="C104" s="20" t="s">
        <v>109</v>
      </c>
      <c r="L104" s="28"/>
    </row>
    <row r="105" spans="2:12" s="1" customFormat="1" ht="6.95" customHeight="1">
      <c r="B105" s="28"/>
      <c r="L105" s="28"/>
    </row>
    <row r="106" spans="2:12" s="1" customFormat="1" ht="12" customHeight="1">
      <c r="B106" s="28"/>
      <c r="C106" s="25" t="s">
        <v>13</v>
      </c>
      <c r="L106" s="28"/>
    </row>
    <row r="107" spans="2:12" s="1" customFormat="1" ht="16.5" customHeight="1">
      <c r="B107" s="28"/>
      <c r="E107" s="232" t="str">
        <f>E7</f>
        <v>Sako Brno</v>
      </c>
      <c r="F107" s="233"/>
      <c r="G107" s="233"/>
      <c r="H107" s="233"/>
      <c r="L107" s="28"/>
    </row>
    <row r="108" spans="2:12" s="1" customFormat="1" ht="12" customHeight="1">
      <c r="B108" s="28"/>
      <c r="C108" s="25" t="s">
        <v>90</v>
      </c>
      <c r="L108" s="28"/>
    </row>
    <row r="109" spans="2:12" s="1" customFormat="1" ht="30" customHeight="1">
      <c r="B109" s="28"/>
      <c r="E109" s="203" t="str">
        <f>E9</f>
        <v xml:space="preserve">IO Inženýrské objekty
IO 224 Areálové rozvody NN - napájení SO04 a SO05 </v>
      </c>
      <c r="F109" s="231"/>
      <c r="G109" s="231"/>
      <c r="H109" s="231"/>
      <c r="L109" s="28"/>
    </row>
    <row r="110" spans="2:12" s="1" customFormat="1" ht="6.95" customHeight="1">
      <c r="B110" s="28"/>
      <c r="L110" s="28"/>
    </row>
    <row r="111" spans="2:12" s="1" customFormat="1" ht="12" customHeight="1">
      <c r="B111" s="28"/>
      <c r="C111" s="25" t="s">
        <v>17</v>
      </c>
      <c r="F111" s="23" t="str">
        <f>F12</f>
        <v xml:space="preserve"> </v>
      </c>
      <c r="I111" s="25" t="s">
        <v>19</v>
      </c>
      <c r="J111" s="48" t="str">
        <f>IF(J12="","",J12)</f>
        <v/>
      </c>
      <c r="L111" s="28"/>
    </row>
    <row r="112" spans="2:12" s="1" customFormat="1" ht="6.95" customHeight="1">
      <c r="B112" s="28"/>
      <c r="L112" s="28"/>
    </row>
    <row r="113" spans="2:65" s="1" customFormat="1" ht="15.2" customHeight="1">
      <c r="B113" s="28"/>
      <c r="C113" s="25" t="s">
        <v>20</v>
      </c>
      <c r="F113" s="23" t="str">
        <f>E15</f>
        <v xml:space="preserve"> </v>
      </c>
      <c r="I113" s="25" t="s">
        <v>24</v>
      </c>
      <c r="J113" s="26" t="str">
        <f>E21</f>
        <v xml:space="preserve"> </v>
      </c>
      <c r="L113" s="28"/>
    </row>
    <row r="114" spans="2:65" s="1" customFormat="1" ht="15.2" customHeight="1">
      <c r="B114" s="28"/>
      <c r="C114" s="25" t="s">
        <v>23</v>
      </c>
      <c r="F114" s="23" t="str">
        <f>IF(E18="","",E18)</f>
        <v xml:space="preserve"> </v>
      </c>
      <c r="I114" s="25" t="s">
        <v>26</v>
      </c>
      <c r="J114" s="26" t="str">
        <f>E24</f>
        <v xml:space="preserve"> </v>
      </c>
      <c r="L114" s="28"/>
    </row>
    <row r="115" spans="2:65" s="1" customFormat="1" ht="10.35" customHeight="1">
      <c r="B115" s="28"/>
      <c r="L115" s="28"/>
    </row>
    <row r="116" spans="2:65" s="10" customFormat="1" ht="29.25" customHeight="1">
      <c r="B116" s="106"/>
      <c r="C116" s="107" t="s">
        <v>110</v>
      </c>
      <c r="D116" s="108" t="s">
        <v>53</v>
      </c>
      <c r="E116" s="108" t="s">
        <v>49</v>
      </c>
      <c r="F116" s="108" t="s">
        <v>50</v>
      </c>
      <c r="G116" s="108" t="s">
        <v>111</v>
      </c>
      <c r="H116" s="108" t="s">
        <v>112</v>
      </c>
      <c r="I116" s="108" t="s">
        <v>113</v>
      </c>
      <c r="J116" s="109" t="s">
        <v>93</v>
      </c>
      <c r="K116" s="110" t="s">
        <v>114</v>
      </c>
      <c r="L116" s="106"/>
      <c r="M116" s="55" t="s">
        <v>1</v>
      </c>
      <c r="N116" s="56" t="s">
        <v>32</v>
      </c>
      <c r="O116" s="56" t="s">
        <v>115</v>
      </c>
      <c r="P116" s="56" t="s">
        <v>116</v>
      </c>
      <c r="Q116" s="56" t="s">
        <v>117</v>
      </c>
      <c r="R116" s="56" t="s">
        <v>118</v>
      </c>
      <c r="S116" s="56" t="s">
        <v>119</v>
      </c>
      <c r="T116" s="57" t="s">
        <v>120</v>
      </c>
    </row>
    <row r="117" spans="2:65" s="1" customFormat="1" ht="22.9" customHeight="1">
      <c r="B117" s="28"/>
      <c r="C117" s="60" t="s">
        <v>121</v>
      </c>
      <c r="J117" s="111">
        <f>BK117</f>
        <v>0</v>
      </c>
      <c r="L117" s="28"/>
      <c r="M117" s="58"/>
      <c r="N117" s="49"/>
      <c r="O117" s="49"/>
      <c r="P117" s="112">
        <f>P118</f>
        <v>0</v>
      </c>
      <c r="Q117" s="49"/>
      <c r="R117" s="112">
        <f>R118</f>
        <v>0</v>
      </c>
      <c r="S117" s="49"/>
      <c r="T117" s="113">
        <f>T118</f>
        <v>0</v>
      </c>
      <c r="AT117" s="16" t="s">
        <v>67</v>
      </c>
      <c r="AU117" s="16" t="s">
        <v>95</v>
      </c>
      <c r="BK117" s="114">
        <f>BK118</f>
        <v>0</v>
      </c>
    </row>
    <row r="118" spans="2:65" s="11" customFormat="1" ht="25.9" customHeight="1">
      <c r="B118" s="115"/>
      <c r="D118" s="116" t="s">
        <v>67</v>
      </c>
      <c r="E118" s="117" t="s">
        <v>577</v>
      </c>
      <c r="F118" s="117" t="s">
        <v>578</v>
      </c>
      <c r="J118" s="118">
        <f>BK118</f>
        <v>0</v>
      </c>
      <c r="L118" s="115"/>
      <c r="M118" s="119"/>
      <c r="P118" s="120">
        <f>P119</f>
        <v>0</v>
      </c>
      <c r="R118" s="120">
        <f>R119</f>
        <v>0</v>
      </c>
      <c r="T118" s="121">
        <f>T119</f>
        <v>0</v>
      </c>
      <c r="AR118" s="116" t="s">
        <v>74</v>
      </c>
      <c r="AT118" s="122" t="s">
        <v>67</v>
      </c>
      <c r="AU118" s="122" t="s">
        <v>68</v>
      </c>
      <c r="AY118" s="116" t="s">
        <v>124</v>
      </c>
      <c r="BK118" s="123">
        <f>BK119</f>
        <v>0</v>
      </c>
    </row>
    <row r="119" spans="2:65" s="1" customFormat="1" ht="25.5" customHeight="1">
      <c r="B119" s="126"/>
      <c r="C119" s="127" t="s">
        <v>74</v>
      </c>
      <c r="D119" s="127" t="s">
        <v>127</v>
      </c>
      <c r="E119" s="128" t="s">
        <v>533</v>
      </c>
      <c r="F119" s="129" t="s">
        <v>855</v>
      </c>
      <c r="G119" s="130" t="s">
        <v>211</v>
      </c>
      <c r="H119" s="131">
        <v>1</v>
      </c>
      <c r="I119" s="132"/>
      <c r="J119" s="132">
        <f>ROUND(I119*H119,2)</f>
        <v>0</v>
      </c>
      <c r="K119" s="133"/>
      <c r="L119" s="28"/>
      <c r="M119" s="168" t="s">
        <v>1</v>
      </c>
      <c r="N119" s="169" t="s">
        <v>33</v>
      </c>
      <c r="O119" s="170">
        <v>0</v>
      </c>
      <c r="P119" s="170">
        <f>O119*H119</f>
        <v>0</v>
      </c>
      <c r="Q119" s="170">
        <v>0</v>
      </c>
      <c r="R119" s="170">
        <f>Q119*H119</f>
        <v>0</v>
      </c>
      <c r="S119" s="170">
        <v>0</v>
      </c>
      <c r="T119" s="171">
        <f>S119*H119</f>
        <v>0</v>
      </c>
      <c r="AR119" s="138" t="s">
        <v>131</v>
      </c>
      <c r="AT119" s="138" t="s">
        <v>127</v>
      </c>
      <c r="AU119" s="138" t="s">
        <v>74</v>
      </c>
      <c r="AY119" s="16" t="s">
        <v>124</v>
      </c>
      <c r="BE119" s="139">
        <f>IF(N119="základní",J119,0)</f>
        <v>0</v>
      </c>
      <c r="BF119" s="139">
        <f>IF(N119="snížená",J119,0)</f>
        <v>0</v>
      </c>
      <c r="BG119" s="139">
        <f>IF(N119="zákl. přenesená",J119,0)</f>
        <v>0</v>
      </c>
      <c r="BH119" s="139">
        <f>IF(N119="sníž. přenesená",J119,0)</f>
        <v>0</v>
      </c>
      <c r="BI119" s="139">
        <f>IF(N119="nulová",J119,0)</f>
        <v>0</v>
      </c>
      <c r="BJ119" s="16" t="s">
        <v>74</v>
      </c>
      <c r="BK119" s="139">
        <f>ROUND(I119*H119,2)</f>
        <v>0</v>
      </c>
      <c r="BL119" s="16" t="s">
        <v>131</v>
      </c>
      <c r="BM119" s="138" t="s">
        <v>540</v>
      </c>
    </row>
    <row r="120" spans="2:65" s="1" customFormat="1" ht="6.95" customHeight="1"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28"/>
    </row>
  </sheetData>
  <autoFilter ref="C116:K119" xr:uid="{00000000-0009-0000-0000-00000A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120"/>
  <sheetViews>
    <sheetView showGridLines="0" topLeftCell="A101" workbookViewId="0">
      <selection activeCell="I119" sqref="I11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7" t="s">
        <v>5</v>
      </c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78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76</v>
      </c>
    </row>
    <row r="4" spans="2:46" ht="24.95" customHeight="1">
      <c r="B4" s="19"/>
      <c r="D4" s="20" t="s">
        <v>89</v>
      </c>
      <c r="L4" s="19"/>
      <c r="M4" s="82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13</v>
      </c>
      <c r="L6" s="19"/>
    </row>
    <row r="7" spans="2:46" ht="16.5" customHeight="1">
      <c r="B7" s="19"/>
      <c r="E7" s="232" t="str">
        <f>'Rekapitulace stavby'!K6</f>
        <v>Sako Brno</v>
      </c>
      <c r="F7" s="233"/>
      <c r="G7" s="233"/>
      <c r="H7" s="233"/>
      <c r="L7" s="19"/>
    </row>
    <row r="8" spans="2:46" s="1" customFormat="1" ht="12" customHeight="1">
      <c r="B8" s="28"/>
      <c r="D8" s="25" t="s">
        <v>90</v>
      </c>
      <c r="L8" s="28"/>
    </row>
    <row r="9" spans="2:46" s="1" customFormat="1" ht="56.1" customHeight="1">
      <c r="B9" s="28"/>
      <c r="E9" s="203" t="s">
        <v>849</v>
      </c>
      <c r="F9" s="231"/>
      <c r="G9" s="231"/>
      <c r="H9" s="231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5" t="s">
        <v>15</v>
      </c>
      <c r="F11" s="23" t="s">
        <v>1</v>
      </c>
      <c r="I11" s="25" t="s">
        <v>16</v>
      </c>
      <c r="J11" s="23" t="s">
        <v>1</v>
      </c>
      <c r="L11" s="28"/>
    </row>
    <row r="12" spans="2:46" s="1" customFormat="1" ht="12" customHeight="1">
      <c r="B12" s="28"/>
      <c r="D12" s="25" t="s">
        <v>17</v>
      </c>
      <c r="F12" s="23" t="s">
        <v>18</v>
      </c>
      <c r="I12" s="25" t="s">
        <v>19</v>
      </c>
      <c r="J12" s="48"/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5" t="s">
        <v>20</v>
      </c>
      <c r="I14" s="25" t="s">
        <v>21</v>
      </c>
      <c r="J14" s="23" t="str">
        <f>IF('Rekapitulace stavby'!AN10="","",'Rekapitulace stavby'!AN10)</f>
        <v/>
      </c>
      <c r="L14" s="28"/>
    </row>
    <row r="15" spans="2:46" s="1" customFormat="1" ht="18" customHeight="1">
      <c r="B15" s="28"/>
      <c r="E15" s="23" t="str">
        <f>IF('Rekapitulace stavby'!E11="","",'Rekapitulace stavby'!E11)</f>
        <v xml:space="preserve"> </v>
      </c>
      <c r="I15" s="25" t="s">
        <v>22</v>
      </c>
      <c r="J15" s="23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5" t="s">
        <v>23</v>
      </c>
      <c r="I17" s="25" t="s">
        <v>21</v>
      </c>
      <c r="J17" s="23" t="str">
        <f>'Rekapitulace stavby'!AN13</f>
        <v/>
      </c>
      <c r="L17" s="28"/>
    </row>
    <row r="18" spans="2:12" s="1" customFormat="1" ht="18" customHeight="1">
      <c r="B18" s="28"/>
      <c r="E18" s="219" t="str">
        <f>'Rekapitulace stavby'!E14</f>
        <v xml:space="preserve"> </v>
      </c>
      <c r="F18" s="219"/>
      <c r="G18" s="219"/>
      <c r="H18" s="219"/>
      <c r="I18" s="25" t="s">
        <v>22</v>
      </c>
      <c r="J18" s="23" t="str">
        <f>'Rekapitulace stavby'!AN14</f>
        <v/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5" t="s">
        <v>24</v>
      </c>
      <c r="I20" s="25" t="s">
        <v>21</v>
      </c>
      <c r="J20" s="23" t="str">
        <f>IF('Rekapitulace stavby'!AN16="","",'Rekapitulace stavby'!AN16)</f>
        <v/>
      </c>
      <c r="L20" s="28"/>
    </row>
    <row r="21" spans="2:12" s="1" customFormat="1" ht="18" customHeight="1">
      <c r="B21" s="28"/>
      <c r="E21" s="23" t="str">
        <f>IF('Rekapitulace stavby'!E17="","",'Rekapitulace stavby'!E17)</f>
        <v xml:space="preserve"> </v>
      </c>
      <c r="I21" s="25" t="s">
        <v>22</v>
      </c>
      <c r="J21" s="23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5" t="s">
        <v>26</v>
      </c>
      <c r="I23" s="25" t="s">
        <v>21</v>
      </c>
      <c r="J23" s="23" t="str">
        <f>IF('Rekapitulace stavby'!AN19="","",'Rekapitulace stavby'!AN19)</f>
        <v/>
      </c>
      <c r="L23" s="28"/>
    </row>
    <row r="24" spans="2:12" s="1" customFormat="1" ht="18" customHeight="1">
      <c r="B24" s="28"/>
      <c r="E24" s="23" t="str">
        <f>IF('Rekapitulace stavby'!E20="","",'Rekapitulace stavby'!E20)</f>
        <v xml:space="preserve"> </v>
      </c>
      <c r="I24" s="25" t="s">
        <v>22</v>
      </c>
      <c r="J24" s="23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5" t="s">
        <v>27</v>
      </c>
      <c r="L26" s="28"/>
    </row>
    <row r="27" spans="2:12" s="7" customFormat="1" ht="16.5" customHeight="1">
      <c r="B27" s="83"/>
      <c r="E27" s="221" t="s">
        <v>1</v>
      </c>
      <c r="F27" s="221"/>
      <c r="G27" s="221"/>
      <c r="H27" s="221"/>
      <c r="L27" s="83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4" t="s">
        <v>28</v>
      </c>
      <c r="J30" s="62">
        <f>ROUND(J117,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30</v>
      </c>
      <c r="I32" s="31" t="s">
        <v>29</v>
      </c>
      <c r="J32" s="31" t="s">
        <v>31</v>
      </c>
      <c r="L32" s="28"/>
    </row>
    <row r="33" spans="2:12" s="1" customFormat="1" ht="14.45" customHeight="1">
      <c r="B33" s="28"/>
      <c r="D33" s="51" t="s">
        <v>32</v>
      </c>
      <c r="E33" s="25" t="s">
        <v>33</v>
      </c>
      <c r="F33" s="85">
        <f>ROUND((SUM(BE117:BE119)),  2)</f>
        <v>0</v>
      </c>
      <c r="I33" s="86">
        <v>0.21</v>
      </c>
      <c r="J33" s="85">
        <f>ROUND(((SUM(BE117:BE119))*I33),  2)</f>
        <v>0</v>
      </c>
      <c r="L33" s="28"/>
    </row>
    <row r="34" spans="2:12" s="1" customFormat="1" ht="14.45" customHeight="1">
      <c r="B34" s="28"/>
      <c r="E34" s="25" t="s">
        <v>34</v>
      </c>
      <c r="F34" s="85">
        <f>ROUND((SUM(BF117:BF119)),  2)</f>
        <v>0</v>
      </c>
      <c r="I34" s="86">
        <v>0.12</v>
      </c>
      <c r="J34" s="85">
        <f>ROUND(((SUM(BF117:BF119))*I34),  2)</f>
        <v>0</v>
      </c>
      <c r="L34" s="28"/>
    </row>
    <row r="35" spans="2:12" s="1" customFormat="1" ht="14.45" hidden="1" customHeight="1">
      <c r="B35" s="28"/>
      <c r="E35" s="25" t="s">
        <v>35</v>
      </c>
      <c r="F35" s="85">
        <f>ROUND((SUM(BG117:BG119)),  2)</f>
        <v>0</v>
      </c>
      <c r="I35" s="86">
        <v>0.21</v>
      </c>
      <c r="J35" s="85">
        <f>0</f>
        <v>0</v>
      </c>
      <c r="L35" s="28"/>
    </row>
    <row r="36" spans="2:12" s="1" customFormat="1" ht="14.45" hidden="1" customHeight="1">
      <c r="B36" s="28"/>
      <c r="E36" s="25" t="s">
        <v>36</v>
      </c>
      <c r="F36" s="85">
        <f>ROUND((SUM(BH117:BH119)),  2)</f>
        <v>0</v>
      </c>
      <c r="I36" s="86">
        <v>0.12</v>
      </c>
      <c r="J36" s="85">
        <f>0</f>
        <v>0</v>
      </c>
      <c r="L36" s="28"/>
    </row>
    <row r="37" spans="2:12" s="1" customFormat="1" ht="14.45" hidden="1" customHeight="1">
      <c r="B37" s="28"/>
      <c r="E37" s="25" t="s">
        <v>37</v>
      </c>
      <c r="F37" s="85">
        <f>ROUND((SUM(BI117:BI119)),  2)</f>
        <v>0</v>
      </c>
      <c r="I37" s="86">
        <v>0</v>
      </c>
      <c r="J37" s="85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7"/>
      <c r="D39" s="88" t="s">
        <v>38</v>
      </c>
      <c r="E39" s="53"/>
      <c r="F39" s="53"/>
      <c r="G39" s="89" t="s">
        <v>39</v>
      </c>
      <c r="H39" s="90" t="s">
        <v>40</v>
      </c>
      <c r="I39" s="53"/>
      <c r="J39" s="91">
        <f>SUM(J30:J37)</f>
        <v>0</v>
      </c>
      <c r="K39" s="92"/>
      <c r="L39" s="28"/>
    </row>
    <row r="40" spans="2:12" s="1" customFormat="1" ht="14.45" customHeight="1">
      <c r="B40" s="28"/>
      <c r="L40" s="28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43</v>
      </c>
      <c r="E61" s="30"/>
      <c r="F61" s="93" t="s">
        <v>44</v>
      </c>
      <c r="G61" s="39" t="s">
        <v>43</v>
      </c>
      <c r="H61" s="30"/>
      <c r="I61" s="30"/>
      <c r="J61" s="94" t="s">
        <v>44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45</v>
      </c>
      <c r="E65" s="38"/>
      <c r="F65" s="38"/>
      <c r="G65" s="37" t="s">
        <v>46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43</v>
      </c>
      <c r="E76" s="30"/>
      <c r="F76" s="93" t="s">
        <v>44</v>
      </c>
      <c r="G76" s="39" t="s">
        <v>43</v>
      </c>
      <c r="H76" s="30"/>
      <c r="I76" s="30"/>
      <c r="J76" s="94" t="s">
        <v>44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20" t="s">
        <v>91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5" t="s">
        <v>13</v>
      </c>
      <c r="L84" s="28"/>
    </row>
    <row r="85" spans="2:47" s="1" customFormat="1" ht="16.5" customHeight="1">
      <c r="B85" s="28"/>
      <c r="E85" s="232" t="str">
        <f>E7</f>
        <v>Sako Brno</v>
      </c>
      <c r="F85" s="233"/>
      <c r="G85" s="233"/>
      <c r="H85" s="233"/>
      <c r="L85" s="28"/>
    </row>
    <row r="86" spans="2:47" s="1" customFormat="1" ht="12" customHeight="1">
      <c r="B86" s="28"/>
      <c r="C86" s="25" t="s">
        <v>90</v>
      </c>
      <c r="L86" s="28"/>
    </row>
    <row r="87" spans="2:47" s="1" customFormat="1" ht="56.45" customHeight="1">
      <c r="B87" s="28"/>
      <c r="E87" s="203" t="str">
        <f>E9</f>
        <v>IO 230 Úprava území
IO 231 Řešení zpevněných ploch SO05 - neveřejná účelová komunikace (chodníky, areálová komunikace, zatravněné plochy)
Bourací práce u zpevněných ploch - SO05</v>
      </c>
      <c r="F87" s="231"/>
      <c r="G87" s="231"/>
      <c r="H87" s="231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5" t="s">
        <v>17</v>
      </c>
      <c r="F89" s="23" t="str">
        <f>F12</f>
        <v xml:space="preserve"> </v>
      </c>
      <c r="I89" s="25" t="s">
        <v>19</v>
      </c>
      <c r="J89" s="48" t="str">
        <f>IF(J12="","",J12)</f>
        <v/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5" t="s">
        <v>20</v>
      </c>
      <c r="F91" s="23" t="str">
        <f>E15</f>
        <v xml:space="preserve"> </v>
      </c>
      <c r="I91" s="25" t="s">
        <v>24</v>
      </c>
      <c r="J91" s="26" t="str">
        <f>E21</f>
        <v xml:space="preserve"> </v>
      </c>
      <c r="L91" s="28"/>
    </row>
    <row r="92" spans="2:47" s="1" customFormat="1" ht="15.2" customHeight="1">
      <c r="B92" s="28"/>
      <c r="C92" s="25" t="s">
        <v>23</v>
      </c>
      <c r="F92" s="23" t="str">
        <f>IF(E18="","",E18)</f>
        <v xml:space="preserve"> </v>
      </c>
      <c r="I92" s="25" t="s">
        <v>26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5" t="s">
        <v>92</v>
      </c>
      <c r="D94" s="87"/>
      <c r="E94" s="87"/>
      <c r="F94" s="87"/>
      <c r="G94" s="87"/>
      <c r="H94" s="87"/>
      <c r="I94" s="87"/>
      <c r="J94" s="96" t="s">
        <v>93</v>
      </c>
      <c r="K94" s="87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7" t="s">
        <v>94</v>
      </c>
      <c r="J96" s="62">
        <f>J117</f>
        <v>0</v>
      </c>
      <c r="L96" s="28"/>
      <c r="AU96" s="16" t="s">
        <v>95</v>
      </c>
    </row>
    <row r="97" spans="2:12" s="8" customFormat="1" ht="24.95" customHeight="1">
      <c r="B97" s="98"/>
      <c r="D97" s="99" t="s">
        <v>860</v>
      </c>
      <c r="E97" s="100"/>
      <c r="F97" s="100"/>
      <c r="G97" s="100"/>
      <c r="H97" s="100"/>
      <c r="I97" s="100"/>
      <c r="J97" s="101">
        <f>J118</f>
        <v>0</v>
      </c>
      <c r="L97" s="98"/>
    </row>
    <row r="98" spans="2:12" s="1" customFormat="1" ht="21.75" customHeight="1">
      <c r="B98" s="28"/>
      <c r="L98" s="28"/>
    </row>
    <row r="99" spans="2:12" s="1" customFormat="1" ht="6.95" customHeight="1"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28"/>
    </row>
    <row r="103" spans="2:12" s="1" customFormat="1" ht="6.95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28"/>
    </row>
    <row r="104" spans="2:12" s="1" customFormat="1" ht="24.95" customHeight="1">
      <c r="B104" s="28"/>
      <c r="C104" s="20" t="s">
        <v>109</v>
      </c>
      <c r="L104" s="28"/>
    </row>
    <row r="105" spans="2:12" s="1" customFormat="1" ht="6.95" customHeight="1">
      <c r="B105" s="28"/>
      <c r="L105" s="28"/>
    </row>
    <row r="106" spans="2:12" s="1" customFormat="1" ht="12" customHeight="1">
      <c r="B106" s="28"/>
      <c r="C106" s="25" t="s">
        <v>13</v>
      </c>
      <c r="L106" s="28"/>
    </row>
    <row r="107" spans="2:12" s="1" customFormat="1" ht="16.5" customHeight="1">
      <c r="B107" s="28"/>
      <c r="E107" s="232" t="str">
        <f>E7</f>
        <v>Sako Brno</v>
      </c>
      <c r="F107" s="233"/>
      <c r="G107" s="233"/>
      <c r="H107" s="233"/>
      <c r="L107" s="28"/>
    </row>
    <row r="108" spans="2:12" s="1" customFormat="1" ht="12" customHeight="1">
      <c r="B108" s="28"/>
      <c r="C108" s="25" t="s">
        <v>90</v>
      </c>
      <c r="L108" s="28"/>
    </row>
    <row r="109" spans="2:12" s="1" customFormat="1" ht="56.1" customHeight="1">
      <c r="B109" s="28"/>
      <c r="E109" s="203" t="str">
        <f>E9</f>
        <v>IO 230 Úprava území
IO 231 Řešení zpevněných ploch SO05 - neveřejná účelová komunikace (chodníky, areálová komunikace, zatravněné plochy)
Bourací práce u zpevněných ploch - SO05</v>
      </c>
      <c r="F109" s="231"/>
      <c r="G109" s="231"/>
      <c r="H109" s="231"/>
      <c r="L109" s="28"/>
    </row>
    <row r="110" spans="2:12" s="1" customFormat="1" ht="6.95" customHeight="1">
      <c r="B110" s="28"/>
      <c r="L110" s="28"/>
    </row>
    <row r="111" spans="2:12" s="1" customFormat="1" ht="12" customHeight="1">
      <c r="B111" s="28"/>
      <c r="C111" s="25" t="s">
        <v>17</v>
      </c>
      <c r="F111" s="23" t="str">
        <f>F12</f>
        <v xml:space="preserve"> </v>
      </c>
      <c r="I111" s="25" t="s">
        <v>19</v>
      </c>
      <c r="J111" s="48" t="str">
        <f>IF(J12="","",J12)</f>
        <v/>
      </c>
      <c r="L111" s="28"/>
    </row>
    <row r="112" spans="2:12" s="1" customFormat="1" ht="6.95" customHeight="1">
      <c r="B112" s="28"/>
      <c r="L112" s="28"/>
    </row>
    <row r="113" spans="2:65" s="1" customFormat="1" ht="15.2" customHeight="1">
      <c r="B113" s="28"/>
      <c r="C113" s="25" t="s">
        <v>20</v>
      </c>
      <c r="F113" s="23" t="str">
        <f>E15</f>
        <v xml:space="preserve"> </v>
      </c>
      <c r="I113" s="25" t="s">
        <v>24</v>
      </c>
      <c r="J113" s="26" t="str">
        <f>E21</f>
        <v xml:space="preserve"> </v>
      </c>
      <c r="L113" s="28"/>
    </row>
    <row r="114" spans="2:65" s="1" customFormat="1" ht="15.2" customHeight="1">
      <c r="B114" s="28"/>
      <c r="C114" s="25" t="s">
        <v>23</v>
      </c>
      <c r="F114" s="23" t="str">
        <f>IF(E18="","",E18)</f>
        <v xml:space="preserve"> </v>
      </c>
      <c r="I114" s="25" t="s">
        <v>26</v>
      </c>
      <c r="J114" s="26" t="str">
        <f>E24</f>
        <v xml:space="preserve"> </v>
      </c>
      <c r="L114" s="28"/>
    </row>
    <row r="115" spans="2:65" s="1" customFormat="1" ht="10.35" customHeight="1">
      <c r="B115" s="28"/>
      <c r="L115" s="28"/>
    </row>
    <row r="116" spans="2:65" s="10" customFormat="1" ht="29.25" customHeight="1">
      <c r="B116" s="106"/>
      <c r="C116" s="107" t="s">
        <v>110</v>
      </c>
      <c r="D116" s="108" t="s">
        <v>53</v>
      </c>
      <c r="E116" s="108" t="s">
        <v>49</v>
      </c>
      <c r="F116" s="108" t="s">
        <v>50</v>
      </c>
      <c r="G116" s="108" t="s">
        <v>111</v>
      </c>
      <c r="H116" s="108" t="s">
        <v>112</v>
      </c>
      <c r="I116" s="108" t="s">
        <v>113</v>
      </c>
      <c r="J116" s="109" t="s">
        <v>93</v>
      </c>
      <c r="K116" s="110" t="s">
        <v>114</v>
      </c>
      <c r="L116" s="106"/>
      <c r="M116" s="55" t="s">
        <v>1</v>
      </c>
      <c r="N116" s="56" t="s">
        <v>32</v>
      </c>
      <c r="O116" s="56" t="s">
        <v>115</v>
      </c>
      <c r="P116" s="56" t="s">
        <v>116</v>
      </c>
      <c r="Q116" s="56" t="s">
        <v>117</v>
      </c>
      <c r="R116" s="56" t="s">
        <v>118</v>
      </c>
      <c r="S116" s="56" t="s">
        <v>119</v>
      </c>
      <c r="T116" s="57" t="s">
        <v>120</v>
      </c>
    </row>
    <row r="117" spans="2:65" s="1" customFormat="1" ht="22.9" customHeight="1">
      <c r="B117" s="28"/>
      <c r="C117" s="60" t="s">
        <v>121</v>
      </c>
      <c r="J117" s="111">
        <f>BK117</f>
        <v>0</v>
      </c>
      <c r="L117" s="28"/>
      <c r="M117" s="58"/>
      <c r="N117" s="49"/>
      <c r="O117" s="49"/>
      <c r="P117" s="112">
        <f>P118</f>
        <v>0</v>
      </c>
      <c r="Q117" s="49"/>
      <c r="R117" s="112">
        <f>R118</f>
        <v>0</v>
      </c>
      <c r="S117" s="49"/>
      <c r="T117" s="113">
        <f>T118</f>
        <v>0</v>
      </c>
      <c r="AT117" s="16" t="s">
        <v>67</v>
      </c>
      <c r="AU117" s="16" t="s">
        <v>95</v>
      </c>
      <c r="BK117" s="114">
        <f>BK118</f>
        <v>0</v>
      </c>
    </row>
    <row r="118" spans="2:65" s="11" customFormat="1" ht="25.9" customHeight="1">
      <c r="B118" s="115"/>
      <c r="D118" s="116" t="s">
        <v>67</v>
      </c>
      <c r="E118" s="117" t="s">
        <v>533</v>
      </c>
      <c r="F118" s="117" t="s">
        <v>861</v>
      </c>
      <c r="J118" s="118">
        <f>BK118</f>
        <v>0</v>
      </c>
      <c r="L118" s="115"/>
      <c r="M118" s="119"/>
      <c r="P118" s="120">
        <f>P119</f>
        <v>0</v>
      </c>
      <c r="R118" s="120">
        <f>R119</f>
        <v>0</v>
      </c>
      <c r="T118" s="121">
        <f>T119</f>
        <v>0</v>
      </c>
      <c r="AR118" s="116" t="s">
        <v>74</v>
      </c>
      <c r="AT118" s="122" t="s">
        <v>67</v>
      </c>
      <c r="AU118" s="122" t="s">
        <v>68</v>
      </c>
      <c r="AY118" s="116" t="s">
        <v>124</v>
      </c>
      <c r="BK118" s="123">
        <f>BK119</f>
        <v>0</v>
      </c>
    </row>
    <row r="119" spans="2:65" s="1" customFormat="1" ht="24.2" customHeight="1">
      <c r="B119" s="126"/>
      <c r="C119" s="127" t="s">
        <v>74</v>
      </c>
      <c r="D119" s="127" t="s">
        <v>127</v>
      </c>
      <c r="E119" s="128" t="s">
        <v>533</v>
      </c>
      <c r="F119" s="129" t="s">
        <v>534</v>
      </c>
      <c r="G119" s="130" t="s">
        <v>211</v>
      </c>
      <c r="H119" s="131">
        <v>1</v>
      </c>
      <c r="I119" s="132"/>
      <c r="J119" s="132">
        <f>ROUND(I119*H119,2)</f>
        <v>0</v>
      </c>
      <c r="K119" s="133"/>
      <c r="L119" s="28"/>
      <c r="M119" s="168" t="s">
        <v>1</v>
      </c>
      <c r="N119" s="169" t="s">
        <v>33</v>
      </c>
      <c r="O119" s="170">
        <v>0</v>
      </c>
      <c r="P119" s="170">
        <f>O119*H119</f>
        <v>0</v>
      </c>
      <c r="Q119" s="170">
        <v>0</v>
      </c>
      <c r="R119" s="170">
        <f>Q119*H119</f>
        <v>0</v>
      </c>
      <c r="S119" s="170">
        <v>0</v>
      </c>
      <c r="T119" s="171">
        <f>S119*H119</f>
        <v>0</v>
      </c>
      <c r="AR119" s="138" t="s">
        <v>131</v>
      </c>
      <c r="AT119" s="138" t="s">
        <v>127</v>
      </c>
      <c r="AU119" s="138" t="s">
        <v>74</v>
      </c>
      <c r="AY119" s="16" t="s">
        <v>124</v>
      </c>
      <c r="BE119" s="139">
        <f>IF(N119="základní",J119,0)</f>
        <v>0</v>
      </c>
      <c r="BF119" s="139">
        <f>IF(N119="snížená",J119,0)</f>
        <v>0</v>
      </c>
      <c r="BG119" s="139">
        <f>IF(N119="zákl. přenesená",J119,0)</f>
        <v>0</v>
      </c>
      <c r="BH119" s="139">
        <f>IF(N119="sníž. přenesená",J119,0)</f>
        <v>0</v>
      </c>
      <c r="BI119" s="139">
        <f>IF(N119="nulová",J119,0)</f>
        <v>0</v>
      </c>
      <c r="BJ119" s="16" t="s">
        <v>74</v>
      </c>
      <c r="BK119" s="139">
        <f>ROUND(I119*H119,2)</f>
        <v>0</v>
      </c>
      <c r="BL119" s="16" t="s">
        <v>131</v>
      </c>
      <c r="BM119" s="138" t="s">
        <v>535</v>
      </c>
    </row>
    <row r="120" spans="2:65" s="1" customFormat="1" ht="6.95" customHeight="1"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28"/>
    </row>
  </sheetData>
  <autoFilter ref="C116:K119" xr:uid="{00000000-0009-0000-0000-00000B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122"/>
  <sheetViews>
    <sheetView showGridLines="0" topLeftCell="A106" workbookViewId="0">
      <selection activeCell="I121" sqref="I12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7" t="s">
        <v>5</v>
      </c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79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76</v>
      </c>
    </row>
    <row r="4" spans="2:46" ht="24.95" customHeight="1">
      <c r="B4" s="19"/>
      <c r="D4" s="20" t="s">
        <v>89</v>
      </c>
      <c r="L4" s="19"/>
      <c r="M4" s="82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13</v>
      </c>
      <c r="L6" s="19"/>
    </row>
    <row r="7" spans="2:46" ht="16.5" customHeight="1">
      <c r="B7" s="19"/>
      <c r="E7" s="232" t="str">
        <f>'Rekapitulace stavby'!K6</f>
        <v>Sako Brno</v>
      </c>
      <c r="F7" s="233"/>
      <c r="G7" s="233"/>
      <c r="H7" s="233"/>
      <c r="L7" s="19"/>
    </row>
    <row r="8" spans="2:46" s="1" customFormat="1" ht="12" customHeight="1">
      <c r="B8" s="28"/>
      <c r="D8" s="25" t="s">
        <v>90</v>
      </c>
      <c r="L8" s="28"/>
    </row>
    <row r="9" spans="2:46" s="1" customFormat="1" ht="70.5" customHeight="1">
      <c r="B9" s="28"/>
      <c r="E9" s="203" t="s">
        <v>850</v>
      </c>
      <c r="F9" s="231"/>
      <c r="G9" s="231"/>
      <c r="H9" s="231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5" t="s">
        <v>15</v>
      </c>
      <c r="F11" s="23" t="s">
        <v>1</v>
      </c>
      <c r="I11" s="25" t="s">
        <v>16</v>
      </c>
      <c r="J11" s="23" t="s">
        <v>1</v>
      </c>
      <c r="L11" s="28"/>
    </row>
    <row r="12" spans="2:46" s="1" customFormat="1" ht="12" customHeight="1">
      <c r="B12" s="28"/>
      <c r="D12" s="25" t="s">
        <v>17</v>
      </c>
      <c r="F12" s="23" t="s">
        <v>18</v>
      </c>
      <c r="I12" s="25" t="s">
        <v>19</v>
      </c>
      <c r="J12" s="48"/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5" t="s">
        <v>20</v>
      </c>
      <c r="I14" s="25" t="s">
        <v>21</v>
      </c>
      <c r="J14" s="23" t="str">
        <f>IF('Rekapitulace stavby'!AN10="","",'Rekapitulace stavby'!AN10)</f>
        <v/>
      </c>
      <c r="L14" s="28"/>
    </row>
    <row r="15" spans="2:46" s="1" customFormat="1" ht="18" customHeight="1">
      <c r="B15" s="28"/>
      <c r="E15" s="23" t="str">
        <f>IF('Rekapitulace stavby'!E11="","",'Rekapitulace stavby'!E11)</f>
        <v xml:space="preserve"> </v>
      </c>
      <c r="I15" s="25" t="s">
        <v>22</v>
      </c>
      <c r="J15" s="23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5" t="s">
        <v>23</v>
      </c>
      <c r="I17" s="25" t="s">
        <v>21</v>
      </c>
      <c r="J17" s="23" t="str">
        <f>'Rekapitulace stavby'!AN13</f>
        <v/>
      </c>
      <c r="L17" s="28"/>
    </row>
    <row r="18" spans="2:12" s="1" customFormat="1" ht="18" customHeight="1">
      <c r="B18" s="28"/>
      <c r="E18" s="219" t="str">
        <f>'Rekapitulace stavby'!E14</f>
        <v xml:space="preserve"> </v>
      </c>
      <c r="F18" s="219"/>
      <c r="G18" s="219"/>
      <c r="H18" s="219"/>
      <c r="I18" s="25" t="s">
        <v>22</v>
      </c>
      <c r="J18" s="23" t="str">
        <f>'Rekapitulace stavby'!AN14</f>
        <v/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5" t="s">
        <v>24</v>
      </c>
      <c r="I20" s="25" t="s">
        <v>21</v>
      </c>
      <c r="J20" s="23" t="str">
        <f>IF('Rekapitulace stavby'!AN16="","",'Rekapitulace stavby'!AN16)</f>
        <v/>
      </c>
      <c r="L20" s="28"/>
    </row>
    <row r="21" spans="2:12" s="1" customFormat="1" ht="18" customHeight="1">
      <c r="B21" s="28"/>
      <c r="E21" s="23" t="str">
        <f>IF('Rekapitulace stavby'!E17="","",'Rekapitulace stavby'!E17)</f>
        <v xml:space="preserve"> </v>
      </c>
      <c r="I21" s="25" t="s">
        <v>22</v>
      </c>
      <c r="J21" s="23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5" t="s">
        <v>26</v>
      </c>
      <c r="I23" s="25" t="s">
        <v>21</v>
      </c>
      <c r="J23" s="23" t="str">
        <f>IF('Rekapitulace stavby'!AN19="","",'Rekapitulace stavby'!AN19)</f>
        <v/>
      </c>
      <c r="L23" s="28"/>
    </row>
    <row r="24" spans="2:12" s="1" customFormat="1" ht="18" customHeight="1">
      <c r="B24" s="28"/>
      <c r="E24" s="23" t="str">
        <f>IF('Rekapitulace stavby'!E20="","",'Rekapitulace stavby'!E20)</f>
        <v xml:space="preserve"> </v>
      </c>
      <c r="I24" s="25" t="s">
        <v>22</v>
      </c>
      <c r="J24" s="23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5" t="s">
        <v>27</v>
      </c>
      <c r="L26" s="28"/>
    </row>
    <row r="27" spans="2:12" s="7" customFormat="1" ht="16.5" customHeight="1">
      <c r="B27" s="83"/>
      <c r="E27" s="221" t="s">
        <v>1</v>
      </c>
      <c r="F27" s="221"/>
      <c r="G27" s="221"/>
      <c r="H27" s="221"/>
      <c r="L27" s="83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4" t="s">
        <v>28</v>
      </c>
      <c r="J30" s="62">
        <f>ROUND(J118,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30</v>
      </c>
      <c r="I32" s="31" t="s">
        <v>29</v>
      </c>
      <c r="J32" s="31" t="s">
        <v>31</v>
      </c>
      <c r="L32" s="28"/>
    </row>
    <row r="33" spans="2:12" s="1" customFormat="1" ht="14.45" customHeight="1">
      <c r="B33" s="28"/>
      <c r="D33" s="51" t="s">
        <v>32</v>
      </c>
      <c r="E33" s="25" t="s">
        <v>33</v>
      </c>
      <c r="F33" s="85">
        <f>ROUND((SUM(BE118:BE121)),  2)</f>
        <v>0</v>
      </c>
      <c r="I33" s="86">
        <v>0.21</v>
      </c>
      <c r="J33" s="85">
        <f>ROUND(((SUM(BE118:BE121))*I33),  2)</f>
        <v>0</v>
      </c>
      <c r="L33" s="28"/>
    </row>
    <row r="34" spans="2:12" s="1" customFormat="1" ht="14.45" customHeight="1">
      <c r="B34" s="28"/>
      <c r="E34" s="25" t="s">
        <v>34</v>
      </c>
      <c r="F34" s="85">
        <f>ROUND((SUM(BF118:BF121)),  2)</f>
        <v>0</v>
      </c>
      <c r="I34" s="86">
        <v>0.12</v>
      </c>
      <c r="J34" s="85">
        <f>ROUND(((SUM(BF118:BF121))*I34),  2)</f>
        <v>0</v>
      </c>
      <c r="L34" s="28"/>
    </row>
    <row r="35" spans="2:12" s="1" customFormat="1" ht="14.45" hidden="1" customHeight="1">
      <c r="B35" s="28"/>
      <c r="E35" s="25" t="s">
        <v>35</v>
      </c>
      <c r="F35" s="85">
        <f>ROUND((SUM(BG118:BG121)),  2)</f>
        <v>0</v>
      </c>
      <c r="I35" s="86">
        <v>0.21</v>
      </c>
      <c r="J35" s="85">
        <f>0</f>
        <v>0</v>
      </c>
      <c r="L35" s="28"/>
    </row>
    <row r="36" spans="2:12" s="1" customFormat="1" ht="14.45" hidden="1" customHeight="1">
      <c r="B36" s="28"/>
      <c r="E36" s="25" t="s">
        <v>36</v>
      </c>
      <c r="F36" s="85">
        <f>ROUND((SUM(BH118:BH121)),  2)</f>
        <v>0</v>
      </c>
      <c r="I36" s="86">
        <v>0.12</v>
      </c>
      <c r="J36" s="85">
        <f>0</f>
        <v>0</v>
      </c>
      <c r="L36" s="28"/>
    </row>
    <row r="37" spans="2:12" s="1" customFormat="1" ht="14.45" hidden="1" customHeight="1">
      <c r="B37" s="28"/>
      <c r="E37" s="25" t="s">
        <v>37</v>
      </c>
      <c r="F37" s="85">
        <f>ROUND((SUM(BI118:BI121)),  2)</f>
        <v>0</v>
      </c>
      <c r="I37" s="86">
        <v>0</v>
      </c>
      <c r="J37" s="85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7"/>
      <c r="D39" s="88" t="s">
        <v>38</v>
      </c>
      <c r="E39" s="53"/>
      <c r="F39" s="53"/>
      <c r="G39" s="89" t="s">
        <v>39</v>
      </c>
      <c r="H39" s="90" t="s">
        <v>40</v>
      </c>
      <c r="I39" s="53"/>
      <c r="J39" s="91">
        <f>SUM(J30:J37)</f>
        <v>0</v>
      </c>
      <c r="K39" s="92"/>
      <c r="L39" s="28"/>
    </row>
    <row r="40" spans="2:12" s="1" customFormat="1" ht="14.45" customHeight="1">
      <c r="B40" s="28"/>
      <c r="L40" s="28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43</v>
      </c>
      <c r="E61" s="30"/>
      <c r="F61" s="93" t="s">
        <v>44</v>
      </c>
      <c r="G61" s="39" t="s">
        <v>43</v>
      </c>
      <c r="H61" s="30"/>
      <c r="I61" s="30"/>
      <c r="J61" s="94" t="s">
        <v>44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45</v>
      </c>
      <c r="E65" s="38"/>
      <c r="F65" s="38"/>
      <c r="G65" s="37" t="s">
        <v>46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43</v>
      </c>
      <c r="E76" s="30"/>
      <c r="F76" s="93" t="s">
        <v>44</v>
      </c>
      <c r="G76" s="39" t="s">
        <v>43</v>
      </c>
      <c r="H76" s="30"/>
      <c r="I76" s="30"/>
      <c r="J76" s="94" t="s">
        <v>44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20" t="s">
        <v>91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5" t="s">
        <v>13</v>
      </c>
      <c r="L84" s="28"/>
    </row>
    <row r="85" spans="2:47" s="1" customFormat="1" ht="16.5" customHeight="1">
      <c r="B85" s="28"/>
      <c r="E85" s="232" t="str">
        <f>E7</f>
        <v>Sako Brno</v>
      </c>
      <c r="F85" s="233"/>
      <c r="G85" s="233"/>
      <c r="H85" s="233"/>
      <c r="L85" s="28"/>
    </row>
    <row r="86" spans="2:47" s="1" customFormat="1" ht="12" customHeight="1">
      <c r="B86" s="28"/>
      <c r="C86" s="25" t="s">
        <v>90</v>
      </c>
      <c r="L86" s="28"/>
    </row>
    <row r="87" spans="2:47" s="1" customFormat="1" ht="69.599999999999994" customHeight="1">
      <c r="B87" s="28"/>
      <c r="E87" s="203" t="str">
        <f>E9</f>
        <v>IO 230 Úprava území
IO 231 Řešení zpevněných ploch SO05 - neveřejná účelová komunikace (chodníky, areálová komunikace, zatravněné plochy)
Bourací práce u zpevněných ploch - SO05
 Nové zpevněné plochy - SO05</v>
      </c>
      <c r="F87" s="231"/>
      <c r="G87" s="231"/>
      <c r="H87" s="231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5" t="s">
        <v>17</v>
      </c>
      <c r="F89" s="23" t="str">
        <f>F12</f>
        <v xml:space="preserve"> </v>
      </c>
      <c r="I89" s="25" t="s">
        <v>19</v>
      </c>
      <c r="J89" s="48" t="str">
        <f>IF(J12="","",J12)</f>
        <v/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5" t="s">
        <v>20</v>
      </c>
      <c r="F91" s="23" t="str">
        <f>E15</f>
        <v xml:space="preserve"> </v>
      </c>
      <c r="I91" s="25" t="s">
        <v>24</v>
      </c>
      <c r="J91" s="26" t="str">
        <f>E21</f>
        <v xml:space="preserve"> </v>
      </c>
      <c r="L91" s="28"/>
    </row>
    <row r="92" spans="2:47" s="1" customFormat="1" ht="15.2" customHeight="1">
      <c r="B92" s="28"/>
      <c r="C92" s="25" t="s">
        <v>23</v>
      </c>
      <c r="F92" s="23" t="str">
        <f>IF(E18="","",E18)</f>
        <v xml:space="preserve"> </v>
      </c>
      <c r="I92" s="25" t="s">
        <v>26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5" t="s">
        <v>92</v>
      </c>
      <c r="D94" s="87"/>
      <c r="E94" s="87"/>
      <c r="F94" s="87"/>
      <c r="G94" s="87"/>
      <c r="H94" s="87"/>
      <c r="I94" s="87"/>
      <c r="J94" s="96" t="s">
        <v>93</v>
      </c>
      <c r="K94" s="87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7" t="s">
        <v>94</v>
      </c>
      <c r="J96" s="62">
        <f>J118</f>
        <v>0</v>
      </c>
      <c r="L96" s="28"/>
      <c r="AU96" s="16" t="s">
        <v>95</v>
      </c>
    </row>
    <row r="97" spans="2:12" s="8" customFormat="1" ht="24.95" customHeight="1">
      <c r="B97" s="98"/>
      <c r="D97" s="99" t="s">
        <v>858</v>
      </c>
      <c r="E97" s="100"/>
      <c r="F97" s="100"/>
      <c r="G97" s="100"/>
      <c r="H97" s="100"/>
      <c r="I97" s="100"/>
      <c r="J97" s="101">
        <f>J119</f>
        <v>0</v>
      </c>
      <c r="L97" s="98"/>
    </row>
    <row r="98" spans="2:12" s="9" customFormat="1" ht="19.899999999999999" customHeight="1">
      <c r="B98" s="102"/>
      <c r="D98" s="103" t="s">
        <v>858</v>
      </c>
      <c r="E98" s="104"/>
      <c r="F98" s="104"/>
      <c r="G98" s="104"/>
      <c r="H98" s="104"/>
      <c r="I98" s="104"/>
      <c r="J98" s="105">
        <f>J120</f>
        <v>0</v>
      </c>
      <c r="L98" s="102"/>
    </row>
    <row r="99" spans="2:12" s="1" customFormat="1" ht="21.75" customHeight="1">
      <c r="B99" s="28"/>
      <c r="L99" s="28"/>
    </row>
    <row r="100" spans="2:12" s="1" customFormat="1" ht="6.95" customHeight="1"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28"/>
    </row>
    <row r="104" spans="2:12" s="1" customFormat="1" ht="6.95" customHeight="1"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28"/>
    </row>
    <row r="105" spans="2:12" s="1" customFormat="1" ht="24.95" customHeight="1">
      <c r="B105" s="28"/>
      <c r="C105" s="20" t="s">
        <v>109</v>
      </c>
      <c r="L105" s="28"/>
    </row>
    <row r="106" spans="2:12" s="1" customFormat="1" ht="6.95" customHeight="1">
      <c r="B106" s="28"/>
      <c r="L106" s="28"/>
    </row>
    <row r="107" spans="2:12" s="1" customFormat="1" ht="12" customHeight="1">
      <c r="B107" s="28"/>
      <c r="C107" s="25" t="s">
        <v>13</v>
      </c>
      <c r="L107" s="28"/>
    </row>
    <row r="108" spans="2:12" s="1" customFormat="1" ht="16.5" customHeight="1">
      <c r="B108" s="28"/>
      <c r="E108" s="232" t="str">
        <f>E7</f>
        <v>Sako Brno</v>
      </c>
      <c r="F108" s="233"/>
      <c r="G108" s="233"/>
      <c r="H108" s="233"/>
      <c r="L108" s="28"/>
    </row>
    <row r="109" spans="2:12" s="1" customFormat="1" ht="12" customHeight="1">
      <c r="B109" s="28"/>
      <c r="C109" s="25" t="s">
        <v>90</v>
      </c>
      <c r="L109" s="28"/>
    </row>
    <row r="110" spans="2:12" s="1" customFormat="1" ht="70.5" customHeight="1">
      <c r="B110" s="28"/>
      <c r="E110" s="203" t="str">
        <f>E9</f>
        <v>IO 230 Úprava území
IO 231 Řešení zpevněných ploch SO05 - neveřejná účelová komunikace (chodníky, areálová komunikace, zatravněné plochy)
Bourací práce u zpevněných ploch - SO05
 Nové zpevněné plochy - SO05</v>
      </c>
      <c r="F110" s="231"/>
      <c r="G110" s="231"/>
      <c r="H110" s="231"/>
      <c r="L110" s="28"/>
    </row>
    <row r="111" spans="2:12" s="1" customFormat="1" ht="6.95" customHeight="1">
      <c r="B111" s="28"/>
      <c r="L111" s="28"/>
    </row>
    <row r="112" spans="2:12" s="1" customFormat="1" ht="12" customHeight="1">
      <c r="B112" s="28"/>
      <c r="C112" s="25" t="s">
        <v>17</v>
      </c>
      <c r="F112" s="23" t="str">
        <f>F12</f>
        <v xml:space="preserve"> </v>
      </c>
      <c r="I112" s="25" t="s">
        <v>19</v>
      </c>
      <c r="J112" s="48" t="str">
        <f>IF(J12="","",J12)</f>
        <v/>
      </c>
      <c r="L112" s="28"/>
    </row>
    <row r="113" spans="2:65" s="1" customFormat="1" ht="6.95" customHeight="1">
      <c r="B113" s="28"/>
      <c r="L113" s="28"/>
    </row>
    <row r="114" spans="2:65" s="1" customFormat="1" ht="15.2" customHeight="1">
      <c r="B114" s="28"/>
      <c r="C114" s="25" t="s">
        <v>20</v>
      </c>
      <c r="F114" s="23" t="str">
        <f>E15</f>
        <v xml:space="preserve"> </v>
      </c>
      <c r="I114" s="25" t="s">
        <v>24</v>
      </c>
      <c r="J114" s="26" t="str">
        <f>E21</f>
        <v xml:space="preserve"> </v>
      </c>
      <c r="L114" s="28"/>
    </row>
    <row r="115" spans="2:65" s="1" customFormat="1" ht="15.2" customHeight="1">
      <c r="B115" s="28"/>
      <c r="C115" s="25" t="s">
        <v>23</v>
      </c>
      <c r="F115" s="23" t="str">
        <f>IF(E18="","",E18)</f>
        <v xml:space="preserve"> </v>
      </c>
      <c r="I115" s="25" t="s">
        <v>26</v>
      </c>
      <c r="J115" s="26" t="str">
        <f>E24</f>
        <v xml:space="preserve"> </v>
      </c>
      <c r="L115" s="28"/>
    </row>
    <row r="116" spans="2:65" s="1" customFormat="1" ht="10.35" customHeight="1">
      <c r="B116" s="28"/>
      <c r="L116" s="28"/>
    </row>
    <row r="117" spans="2:65" s="10" customFormat="1" ht="29.25" customHeight="1">
      <c r="B117" s="106"/>
      <c r="C117" s="107" t="s">
        <v>110</v>
      </c>
      <c r="D117" s="108" t="s">
        <v>53</v>
      </c>
      <c r="E117" s="108" t="s">
        <v>49</v>
      </c>
      <c r="F117" s="108" t="s">
        <v>50</v>
      </c>
      <c r="G117" s="108" t="s">
        <v>111</v>
      </c>
      <c r="H117" s="108" t="s">
        <v>112</v>
      </c>
      <c r="I117" s="108" t="s">
        <v>113</v>
      </c>
      <c r="J117" s="109" t="s">
        <v>93</v>
      </c>
      <c r="K117" s="110" t="s">
        <v>114</v>
      </c>
      <c r="L117" s="106"/>
      <c r="M117" s="55" t="s">
        <v>1</v>
      </c>
      <c r="N117" s="56" t="s">
        <v>32</v>
      </c>
      <c r="O117" s="56" t="s">
        <v>115</v>
      </c>
      <c r="P117" s="56" t="s">
        <v>116</v>
      </c>
      <c r="Q117" s="56" t="s">
        <v>117</v>
      </c>
      <c r="R117" s="56" t="s">
        <v>118</v>
      </c>
      <c r="S117" s="56" t="s">
        <v>119</v>
      </c>
      <c r="T117" s="57" t="s">
        <v>120</v>
      </c>
    </row>
    <row r="118" spans="2:65" s="1" customFormat="1" ht="22.9" customHeight="1">
      <c r="B118" s="28"/>
      <c r="C118" s="60" t="s">
        <v>121</v>
      </c>
      <c r="J118" s="111">
        <f>BK118</f>
        <v>0</v>
      </c>
      <c r="L118" s="28"/>
      <c r="M118" s="58"/>
      <c r="N118" s="49"/>
      <c r="O118" s="49"/>
      <c r="P118" s="112">
        <f>P119</f>
        <v>0</v>
      </c>
      <c r="Q118" s="49"/>
      <c r="R118" s="112">
        <f>R119</f>
        <v>0</v>
      </c>
      <c r="S118" s="49"/>
      <c r="T118" s="113">
        <f>T119</f>
        <v>0</v>
      </c>
      <c r="AT118" s="16" t="s">
        <v>67</v>
      </c>
      <c r="AU118" s="16" t="s">
        <v>95</v>
      </c>
      <c r="BK118" s="114">
        <f>BK119</f>
        <v>0</v>
      </c>
    </row>
    <row r="119" spans="2:65" s="11" customFormat="1" ht="25.9" customHeight="1">
      <c r="B119" s="115"/>
      <c r="D119" s="116" t="s">
        <v>67</v>
      </c>
      <c r="E119" s="117" t="s">
        <v>533</v>
      </c>
      <c r="F119" s="117" t="s">
        <v>859</v>
      </c>
      <c r="J119" s="118">
        <f>BK119</f>
        <v>0</v>
      </c>
      <c r="L119" s="115"/>
      <c r="M119" s="119"/>
      <c r="P119" s="120">
        <f>P120</f>
        <v>0</v>
      </c>
      <c r="R119" s="120">
        <f>R120</f>
        <v>0</v>
      </c>
      <c r="T119" s="121">
        <f>T120</f>
        <v>0</v>
      </c>
      <c r="AR119" s="116" t="s">
        <v>131</v>
      </c>
      <c r="AT119" s="122" t="s">
        <v>67</v>
      </c>
      <c r="AU119" s="122" t="s">
        <v>68</v>
      </c>
      <c r="AY119" s="116" t="s">
        <v>124</v>
      </c>
      <c r="BK119" s="123">
        <f>BK120</f>
        <v>0</v>
      </c>
    </row>
    <row r="120" spans="2:65" s="11" customFormat="1" ht="22.9" customHeight="1">
      <c r="B120" s="115"/>
      <c r="D120" s="116" t="s">
        <v>67</v>
      </c>
      <c r="E120" s="124" t="s">
        <v>533</v>
      </c>
      <c r="F120" s="124" t="s">
        <v>859</v>
      </c>
      <c r="J120" s="125">
        <f>BK120</f>
        <v>0</v>
      </c>
      <c r="L120" s="115"/>
      <c r="M120" s="119"/>
      <c r="P120" s="120">
        <f>P121</f>
        <v>0</v>
      </c>
      <c r="R120" s="120">
        <f>R121</f>
        <v>0</v>
      </c>
      <c r="T120" s="121">
        <f>T121</f>
        <v>0</v>
      </c>
      <c r="AR120" s="116" t="s">
        <v>131</v>
      </c>
      <c r="AT120" s="122" t="s">
        <v>67</v>
      </c>
      <c r="AU120" s="122" t="s">
        <v>74</v>
      </c>
      <c r="AY120" s="116" t="s">
        <v>124</v>
      </c>
      <c r="BK120" s="123">
        <f>BK121</f>
        <v>0</v>
      </c>
    </row>
    <row r="121" spans="2:65" s="1" customFormat="1" ht="21.75" customHeight="1">
      <c r="B121" s="126"/>
      <c r="C121" s="127" t="s">
        <v>74</v>
      </c>
      <c r="D121" s="127" t="s">
        <v>127</v>
      </c>
      <c r="E121" s="128" t="s">
        <v>533</v>
      </c>
      <c r="F121" s="129" t="s">
        <v>536</v>
      </c>
      <c r="G121" s="130" t="s">
        <v>211</v>
      </c>
      <c r="H121" s="131">
        <v>1</v>
      </c>
      <c r="I121" s="132"/>
      <c r="J121" s="132">
        <f>ROUND(I121*H121,2)</f>
        <v>0</v>
      </c>
      <c r="K121" s="133"/>
      <c r="L121" s="28"/>
      <c r="M121" s="168" t="s">
        <v>1</v>
      </c>
      <c r="N121" s="169" t="s">
        <v>33</v>
      </c>
      <c r="O121" s="170">
        <v>0</v>
      </c>
      <c r="P121" s="170">
        <f>O121*H121</f>
        <v>0</v>
      </c>
      <c r="Q121" s="170">
        <v>0</v>
      </c>
      <c r="R121" s="170">
        <f>Q121*H121</f>
        <v>0</v>
      </c>
      <c r="S121" s="170">
        <v>0</v>
      </c>
      <c r="T121" s="171">
        <f>S121*H121</f>
        <v>0</v>
      </c>
      <c r="AR121" s="138" t="s">
        <v>537</v>
      </c>
      <c r="AT121" s="138" t="s">
        <v>127</v>
      </c>
      <c r="AU121" s="138" t="s">
        <v>76</v>
      </c>
      <c r="AY121" s="16" t="s">
        <v>124</v>
      </c>
      <c r="BE121" s="139">
        <f>IF(N121="základní",J121,0)</f>
        <v>0</v>
      </c>
      <c r="BF121" s="139">
        <f>IF(N121="snížená",J121,0)</f>
        <v>0</v>
      </c>
      <c r="BG121" s="139">
        <f>IF(N121="zákl. přenesená",J121,0)</f>
        <v>0</v>
      </c>
      <c r="BH121" s="139">
        <f>IF(N121="sníž. přenesená",J121,0)</f>
        <v>0</v>
      </c>
      <c r="BI121" s="139">
        <f>IF(N121="nulová",J121,0)</f>
        <v>0</v>
      </c>
      <c r="BJ121" s="16" t="s">
        <v>74</v>
      </c>
      <c r="BK121" s="139">
        <f>ROUND(I121*H121,2)</f>
        <v>0</v>
      </c>
      <c r="BL121" s="16" t="s">
        <v>537</v>
      </c>
      <c r="BM121" s="138" t="s">
        <v>538</v>
      </c>
    </row>
    <row r="122" spans="2:65" s="1" customFormat="1" ht="6.95" customHeight="1"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28"/>
    </row>
  </sheetData>
  <autoFilter ref="C117:K121" xr:uid="{00000000-0009-0000-0000-00000C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2:BM120"/>
  <sheetViews>
    <sheetView showGridLines="0" topLeftCell="A100" workbookViewId="0">
      <selection activeCell="I129" sqref="I129"/>
    </sheetView>
  </sheetViews>
  <sheetFormatPr defaultColWidth="8.83203125"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>
      <c r="L2" s="197" t="s">
        <v>5</v>
      </c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80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76</v>
      </c>
    </row>
    <row r="4" spans="2:46" ht="24.95" customHeight="1">
      <c r="B4" s="19"/>
      <c r="D4" s="20" t="s">
        <v>89</v>
      </c>
      <c r="L4" s="19"/>
      <c r="M4" s="82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13</v>
      </c>
      <c r="L6" s="19"/>
    </row>
    <row r="7" spans="2:46" ht="16.5" customHeight="1">
      <c r="B7" s="19"/>
      <c r="E7" s="232" t="str">
        <f>'Rekapitulace stavby'!K6</f>
        <v>Sako Brno</v>
      </c>
      <c r="F7" s="233"/>
      <c r="G7" s="233"/>
      <c r="H7" s="233"/>
      <c r="L7" s="19"/>
    </row>
    <row r="8" spans="2:46" s="1" customFormat="1" ht="12" customHeight="1">
      <c r="B8" s="28"/>
      <c r="D8" s="25" t="s">
        <v>90</v>
      </c>
      <c r="L8" s="28"/>
    </row>
    <row r="9" spans="2:46" s="1" customFormat="1" ht="42.6" customHeight="1">
      <c r="B9" s="28"/>
      <c r="E9" s="203" t="s">
        <v>876</v>
      </c>
      <c r="F9" s="231"/>
      <c r="G9" s="231"/>
      <c r="H9" s="231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5" t="s">
        <v>15</v>
      </c>
      <c r="F11" s="23" t="s">
        <v>1</v>
      </c>
      <c r="I11" s="25" t="s">
        <v>16</v>
      </c>
      <c r="J11" s="23" t="s">
        <v>1</v>
      </c>
      <c r="L11" s="28"/>
    </row>
    <row r="12" spans="2:46" s="1" customFormat="1" ht="12" customHeight="1">
      <c r="B12" s="28"/>
      <c r="D12" s="25" t="s">
        <v>17</v>
      </c>
      <c r="F12" s="23" t="s">
        <v>18</v>
      </c>
      <c r="I12" s="25" t="s">
        <v>19</v>
      </c>
      <c r="J12" s="48"/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5" t="s">
        <v>20</v>
      </c>
      <c r="I14" s="25" t="s">
        <v>21</v>
      </c>
      <c r="J14" s="23" t="str">
        <f>IF('Rekapitulace stavby'!AN10="","",'Rekapitulace stavby'!AN10)</f>
        <v/>
      </c>
      <c r="L14" s="28"/>
    </row>
    <row r="15" spans="2:46" s="1" customFormat="1" ht="18" customHeight="1">
      <c r="B15" s="28"/>
      <c r="E15" s="23" t="str">
        <f>IF('Rekapitulace stavby'!E11="","",'Rekapitulace stavby'!E11)</f>
        <v xml:space="preserve"> </v>
      </c>
      <c r="I15" s="25" t="s">
        <v>22</v>
      </c>
      <c r="J15" s="23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5" t="s">
        <v>23</v>
      </c>
      <c r="I17" s="25" t="s">
        <v>21</v>
      </c>
      <c r="J17" s="23" t="str">
        <f>'Rekapitulace stavby'!AN13</f>
        <v/>
      </c>
      <c r="L17" s="28"/>
    </row>
    <row r="18" spans="2:12" s="1" customFormat="1" ht="18" customHeight="1">
      <c r="B18" s="28"/>
      <c r="E18" s="219" t="str">
        <f>'Rekapitulace stavby'!E14</f>
        <v xml:space="preserve"> </v>
      </c>
      <c r="F18" s="219"/>
      <c r="G18" s="219"/>
      <c r="H18" s="219"/>
      <c r="I18" s="25" t="s">
        <v>22</v>
      </c>
      <c r="J18" s="23" t="str">
        <f>'Rekapitulace stavby'!AN14</f>
        <v/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5" t="s">
        <v>24</v>
      </c>
      <c r="I20" s="25" t="s">
        <v>21</v>
      </c>
      <c r="J20" s="23" t="str">
        <f>IF('Rekapitulace stavby'!AN16="","",'Rekapitulace stavby'!AN16)</f>
        <v/>
      </c>
      <c r="L20" s="28"/>
    </row>
    <row r="21" spans="2:12" s="1" customFormat="1" ht="18" customHeight="1">
      <c r="B21" s="28"/>
      <c r="E21" s="23" t="str">
        <f>IF('Rekapitulace stavby'!E17="","",'Rekapitulace stavby'!E17)</f>
        <v xml:space="preserve"> </v>
      </c>
      <c r="I21" s="25" t="s">
        <v>22</v>
      </c>
      <c r="J21" s="23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5" t="s">
        <v>26</v>
      </c>
      <c r="I23" s="25" t="s">
        <v>21</v>
      </c>
      <c r="J23" s="23" t="str">
        <f>IF('Rekapitulace stavby'!AN19="","",'Rekapitulace stavby'!AN19)</f>
        <v/>
      </c>
      <c r="L23" s="28"/>
    </row>
    <row r="24" spans="2:12" s="1" customFormat="1" ht="18" customHeight="1">
      <c r="B24" s="28"/>
      <c r="E24" s="23" t="str">
        <f>IF('Rekapitulace stavby'!E20="","",'Rekapitulace stavby'!E20)</f>
        <v xml:space="preserve"> </v>
      </c>
      <c r="I24" s="25" t="s">
        <v>22</v>
      </c>
      <c r="J24" s="23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5" t="s">
        <v>27</v>
      </c>
      <c r="L26" s="28"/>
    </row>
    <row r="27" spans="2:12" s="7" customFormat="1" ht="16.5" customHeight="1">
      <c r="B27" s="83"/>
      <c r="E27" s="221" t="s">
        <v>1</v>
      </c>
      <c r="F27" s="221"/>
      <c r="G27" s="221"/>
      <c r="H27" s="221"/>
      <c r="L27" s="83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4" t="s">
        <v>28</v>
      </c>
      <c r="J30" s="62">
        <f>ROUND(J117,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30</v>
      </c>
      <c r="I32" s="31" t="s">
        <v>29</v>
      </c>
      <c r="J32" s="31" t="s">
        <v>31</v>
      </c>
      <c r="L32" s="28"/>
    </row>
    <row r="33" spans="2:12" s="1" customFormat="1" ht="14.45" customHeight="1">
      <c r="B33" s="28"/>
      <c r="D33" s="51" t="s">
        <v>32</v>
      </c>
      <c r="E33" s="25" t="s">
        <v>33</v>
      </c>
      <c r="F33" s="85">
        <f>ROUND((SUM(BE117:BE119)),  2)</f>
        <v>0</v>
      </c>
      <c r="I33" s="86">
        <v>0.21</v>
      </c>
      <c r="J33" s="85">
        <f>ROUND(((SUM(BE117:BE119))*I33),  2)</f>
        <v>0</v>
      </c>
      <c r="L33" s="28"/>
    </row>
    <row r="34" spans="2:12" s="1" customFormat="1" ht="14.45" customHeight="1">
      <c r="B34" s="28"/>
      <c r="E34" s="25" t="s">
        <v>34</v>
      </c>
      <c r="F34" s="85">
        <f>ROUND((SUM(BF117:BF119)),  2)</f>
        <v>0</v>
      </c>
      <c r="I34" s="86">
        <v>0.12</v>
      </c>
      <c r="J34" s="85">
        <f>ROUND(((SUM(BF117:BF119))*I34),  2)</f>
        <v>0</v>
      </c>
      <c r="L34" s="28"/>
    </row>
    <row r="35" spans="2:12" s="1" customFormat="1" ht="14.45" hidden="1" customHeight="1">
      <c r="B35" s="28"/>
      <c r="E35" s="25" t="s">
        <v>35</v>
      </c>
      <c r="F35" s="85">
        <f>ROUND((SUM(BG117:BG119)),  2)</f>
        <v>0</v>
      </c>
      <c r="I35" s="86">
        <v>0.21</v>
      </c>
      <c r="J35" s="85">
        <f>0</f>
        <v>0</v>
      </c>
      <c r="L35" s="28"/>
    </row>
    <row r="36" spans="2:12" s="1" customFormat="1" ht="14.45" hidden="1" customHeight="1">
      <c r="B36" s="28"/>
      <c r="E36" s="25" t="s">
        <v>36</v>
      </c>
      <c r="F36" s="85">
        <f>ROUND((SUM(BH117:BH119)),  2)</f>
        <v>0</v>
      </c>
      <c r="I36" s="86">
        <v>0.12</v>
      </c>
      <c r="J36" s="85">
        <f>0</f>
        <v>0</v>
      </c>
      <c r="L36" s="28"/>
    </row>
    <row r="37" spans="2:12" s="1" customFormat="1" ht="14.45" hidden="1" customHeight="1">
      <c r="B37" s="28"/>
      <c r="E37" s="25" t="s">
        <v>37</v>
      </c>
      <c r="F37" s="85">
        <f>ROUND((SUM(BI117:BI119)),  2)</f>
        <v>0</v>
      </c>
      <c r="I37" s="86">
        <v>0</v>
      </c>
      <c r="J37" s="85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7"/>
      <c r="D39" s="88" t="s">
        <v>38</v>
      </c>
      <c r="E39" s="53"/>
      <c r="F39" s="53"/>
      <c r="G39" s="89" t="s">
        <v>39</v>
      </c>
      <c r="H39" s="90" t="s">
        <v>40</v>
      </c>
      <c r="I39" s="53"/>
      <c r="J39" s="91">
        <f>SUM(J30:J37)</f>
        <v>0</v>
      </c>
      <c r="K39" s="92"/>
      <c r="L39" s="28"/>
    </row>
    <row r="40" spans="2:12" s="1" customFormat="1" ht="14.45" customHeight="1">
      <c r="B40" s="28"/>
      <c r="L40" s="28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43</v>
      </c>
      <c r="E61" s="30"/>
      <c r="F61" s="93" t="s">
        <v>44</v>
      </c>
      <c r="G61" s="39" t="s">
        <v>43</v>
      </c>
      <c r="H61" s="30"/>
      <c r="I61" s="30"/>
      <c r="J61" s="94" t="s">
        <v>44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45</v>
      </c>
      <c r="E65" s="38"/>
      <c r="F65" s="38"/>
      <c r="G65" s="37" t="s">
        <v>46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43</v>
      </c>
      <c r="E76" s="30"/>
      <c r="F76" s="93" t="s">
        <v>44</v>
      </c>
      <c r="G76" s="39" t="s">
        <v>43</v>
      </c>
      <c r="H76" s="30"/>
      <c r="I76" s="30"/>
      <c r="J76" s="94" t="s">
        <v>44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20" t="s">
        <v>91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5" t="s">
        <v>13</v>
      </c>
      <c r="L84" s="28"/>
    </row>
    <row r="85" spans="2:47" s="1" customFormat="1" ht="16.5" customHeight="1">
      <c r="B85" s="28"/>
      <c r="E85" s="232" t="str">
        <f>E7</f>
        <v>Sako Brno</v>
      </c>
      <c r="F85" s="233"/>
      <c r="G85" s="233"/>
      <c r="H85" s="233"/>
      <c r="L85" s="28"/>
    </row>
    <row r="86" spans="2:47" s="1" customFormat="1" ht="12" customHeight="1">
      <c r="B86" s="28"/>
      <c r="C86" s="25" t="s">
        <v>90</v>
      </c>
      <c r="L86" s="28"/>
    </row>
    <row r="87" spans="2:47" s="1" customFormat="1" ht="42.95" customHeight="1">
      <c r="B87" s="28"/>
      <c r="E87" s="203" t="str">
        <f>E9</f>
        <v xml:space="preserve">SO04 - ČSPH vč. zpevněných ploch + SO05 - Myčka vozidel
D.1.3 Požárně bezpečnostní řešení
D.2.3 Požárně bezpečnostní řešení </v>
      </c>
      <c r="F87" s="231"/>
      <c r="G87" s="231"/>
      <c r="H87" s="231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5" t="s">
        <v>17</v>
      </c>
      <c r="F89" s="23" t="str">
        <f>F12</f>
        <v xml:space="preserve"> </v>
      </c>
      <c r="I89" s="25" t="s">
        <v>19</v>
      </c>
      <c r="J89" s="48" t="str">
        <f>IF(J12="","",J12)</f>
        <v/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5" t="s">
        <v>20</v>
      </c>
      <c r="F91" s="23" t="str">
        <f>E15</f>
        <v xml:space="preserve"> </v>
      </c>
      <c r="I91" s="25" t="s">
        <v>24</v>
      </c>
      <c r="J91" s="26" t="str">
        <f>E21</f>
        <v xml:space="preserve"> </v>
      </c>
      <c r="L91" s="28"/>
    </row>
    <row r="92" spans="2:47" s="1" customFormat="1" ht="15.2" customHeight="1">
      <c r="B92" s="28"/>
      <c r="C92" s="25" t="s">
        <v>23</v>
      </c>
      <c r="F92" s="23" t="str">
        <f>IF(E18="","",E18)</f>
        <v xml:space="preserve"> </v>
      </c>
      <c r="I92" s="25" t="s">
        <v>26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5" t="s">
        <v>92</v>
      </c>
      <c r="D94" s="87"/>
      <c r="E94" s="87"/>
      <c r="F94" s="87"/>
      <c r="G94" s="87"/>
      <c r="H94" s="87"/>
      <c r="I94" s="87"/>
      <c r="J94" s="96" t="s">
        <v>93</v>
      </c>
      <c r="K94" s="87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7" t="s">
        <v>94</v>
      </c>
      <c r="J96" s="62">
        <f>J117</f>
        <v>0</v>
      </c>
      <c r="L96" s="28"/>
      <c r="AU96" s="16" t="s">
        <v>95</v>
      </c>
    </row>
    <row r="97" spans="2:12" s="8" customFormat="1" ht="24.95" customHeight="1">
      <c r="B97" s="98"/>
      <c r="D97" s="99" t="s">
        <v>576</v>
      </c>
      <c r="E97" s="100"/>
      <c r="F97" s="100"/>
      <c r="G97" s="100"/>
      <c r="H97" s="100"/>
      <c r="I97" s="100"/>
      <c r="J97" s="101">
        <f>J118</f>
        <v>0</v>
      </c>
      <c r="L97" s="98"/>
    </row>
    <row r="98" spans="2:12" s="1" customFormat="1" ht="21.75" customHeight="1">
      <c r="B98" s="28"/>
      <c r="L98" s="28"/>
    </row>
    <row r="99" spans="2:12" s="1" customFormat="1" ht="6.95" customHeight="1"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28"/>
    </row>
    <row r="103" spans="2:12" s="1" customFormat="1" ht="6.95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28"/>
    </row>
    <row r="104" spans="2:12" s="1" customFormat="1" ht="24.95" customHeight="1">
      <c r="B104" s="28"/>
      <c r="C104" s="20" t="s">
        <v>109</v>
      </c>
      <c r="L104" s="28"/>
    </row>
    <row r="105" spans="2:12" s="1" customFormat="1" ht="6.95" customHeight="1">
      <c r="B105" s="28"/>
      <c r="L105" s="28"/>
    </row>
    <row r="106" spans="2:12" s="1" customFormat="1" ht="12" customHeight="1">
      <c r="B106" s="28"/>
      <c r="C106" s="25" t="s">
        <v>13</v>
      </c>
      <c r="L106" s="28"/>
    </row>
    <row r="107" spans="2:12" s="1" customFormat="1" ht="16.5" customHeight="1">
      <c r="B107" s="28"/>
      <c r="E107" s="232" t="str">
        <f>E7</f>
        <v>Sako Brno</v>
      </c>
      <c r="F107" s="233"/>
      <c r="G107" s="233"/>
      <c r="H107" s="233"/>
      <c r="L107" s="28"/>
    </row>
    <row r="108" spans="2:12" s="1" customFormat="1" ht="12" customHeight="1">
      <c r="B108" s="28"/>
      <c r="C108" s="25" t="s">
        <v>90</v>
      </c>
      <c r="L108" s="28"/>
    </row>
    <row r="109" spans="2:12" s="1" customFormat="1" ht="42.6" customHeight="1">
      <c r="B109" s="28"/>
      <c r="E109" s="203" t="str">
        <f>E9</f>
        <v xml:space="preserve">SO04 - ČSPH vč. zpevněných ploch + SO05 - Myčka vozidel
D.1.3 Požárně bezpečnostní řešení
D.2.3 Požárně bezpečnostní řešení </v>
      </c>
      <c r="F109" s="231"/>
      <c r="G109" s="231"/>
      <c r="H109" s="231"/>
      <c r="L109" s="28"/>
    </row>
    <row r="110" spans="2:12" s="1" customFormat="1" ht="6.95" customHeight="1">
      <c r="B110" s="28"/>
      <c r="L110" s="28"/>
    </row>
    <row r="111" spans="2:12" s="1" customFormat="1" ht="12" customHeight="1">
      <c r="B111" s="28"/>
      <c r="C111" s="25" t="s">
        <v>17</v>
      </c>
      <c r="F111" s="23" t="str">
        <f>F12</f>
        <v xml:space="preserve"> </v>
      </c>
      <c r="I111" s="25" t="s">
        <v>19</v>
      </c>
      <c r="J111" s="48" t="str">
        <f>IF(J12="","",J12)</f>
        <v/>
      </c>
      <c r="L111" s="28"/>
    </row>
    <row r="112" spans="2:12" s="1" customFormat="1" ht="6.95" customHeight="1">
      <c r="B112" s="28"/>
      <c r="L112" s="28"/>
    </row>
    <row r="113" spans="2:65" s="1" customFormat="1" ht="15.2" customHeight="1">
      <c r="B113" s="28"/>
      <c r="C113" s="25" t="s">
        <v>20</v>
      </c>
      <c r="F113" s="23" t="str">
        <f>E15</f>
        <v xml:space="preserve"> </v>
      </c>
      <c r="I113" s="25" t="s">
        <v>24</v>
      </c>
      <c r="J113" s="26" t="str">
        <f>E21</f>
        <v xml:space="preserve"> </v>
      </c>
      <c r="L113" s="28"/>
    </row>
    <row r="114" spans="2:65" s="1" customFormat="1" ht="15.2" customHeight="1">
      <c r="B114" s="28"/>
      <c r="C114" s="25" t="s">
        <v>23</v>
      </c>
      <c r="F114" s="23" t="str">
        <f>IF(E18="","",E18)</f>
        <v xml:space="preserve"> </v>
      </c>
      <c r="I114" s="25" t="s">
        <v>26</v>
      </c>
      <c r="J114" s="26" t="str">
        <f>E24</f>
        <v xml:space="preserve"> </v>
      </c>
      <c r="L114" s="28"/>
    </row>
    <row r="115" spans="2:65" s="1" customFormat="1" ht="10.35" customHeight="1">
      <c r="B115" s="28"/>
      <c r="L115" s="28"/>
    </row>
    <row r="116" spans="2:65" s="10" customFormat="1" ht="29.25" customHeight="1">
      <c r="B116" s="106"/>
      <c r="C116" s="107" t="s">
        <v>110</v>
      </c>
      <c r="D116" s="108" t="s">
        <v>53</v>
      </c>
      <c r="E116" s="108" t="s">
        <v>49</v>
      </c>
      <c r="F116" s="108" t="s">
        <v>50</v>
      </c>
      <c r="G116" s="108" t="s">
        <v>111</v>
      </c>
      <c r="H116" s="108" t="s">
        <v>112</v>
      </c>
      <c r="I116" s="108" t="s">
        <v>113</v>
      </c>
      <c r="J116" s="109" t="s">
        <v>93</v>
      </c>
      <c r="K116" s="110" t="s">
        <v>114</v>
      </c>
      <c r="L116" s="106"/>
      <c r="M116" s="55" t="s">
        <v>1</v>
      </c>
      <c r="N116" s="56" t="s">
        <v>32</v>
      </c>
      <c r="O116" s="56" t="s">
        <v>115</v>
      </c>
      <c r="P116" s="56" t="s">
        <v>116</v>
      </c>
      <c r="Q116" s="56" t="s">
        <v>117</v>
      </c>
      <c r="R116" s="56" t="s">
        <v>118</v>
      </c>
      <c r="S116" s="56" t="s">
        <v>119</v>
      </c>
      <c r="T116" s="57" t="s">
        <v>120</v>
      </c>
    </row>
    <row r="117" spans="2:65" s="1" customFormat="1" ht="22.9" customHeight="1">
      <c r="B117" s="28"/>
      <c r="C117" s="60" t="s">
        <v>121</v>
      </c>
      <c r="J117" s="111">
        <f>BK117</f>
        <v>0</v>
      </c>
      <c r="L117" s="28"/>
      <c r="M117" s="58"/>
      <c r="N117" s="49"/>
      <c r="O117" s="49"/>
      <c r="P117" s="112">
        <f>P118</f>
        <v>0</v>
      </c>
      <c r="Q117" s="49"/>
      <c r="R117" s="112">
        <f>R118</f>
        <v>0</v>
      </c>
      <c r="S117" s="49"/>
      <c r="T117" s="113">
        <f>T118</f>
        <v>0</v>
      </c>
      <c r="AT117" s="16" t="s">
        <v>67</v>
      </c>
      <c r="AU117" s="16" t="s">
        <v>95</v>
      </c>
      <c r="BK117" s="114">
        <f>BK118</f>
        <v>0</v>
      </c>
    </row>
    <row r="118" spans="2:65" s="11" customFormat="1" ht="25.9" customHeight="1">
      <c r="B118" s="115"/>
      <c r="D118" s="116" t="s">
        <v>67</v>
      </c>
      <c r="E118" s="117" t="s">
        <v>577</v>
      </c>
      <c r="F118" s="117" t="s">
        <v>578</v>
      </c>
      <c r="J118" s="118">
        <f>BK118</f>
        <v>0</v>
      </c>
      <c r="L118" s="115"/>
      <c r="M118" s="119"/>
      <c r="P118" s="120">
        <f>P119</f>
        <v>0</v>
      </c>
      <c r="R118" s="120">
        <f>R119</f>
        <v>0</v>
      </c>
      <c r="T118" s="121">
        <f>T119</f>
        <v>0</v>
      </c>
      <c r="AR118" s="116" t="s">
        <v>74</v>
      </c>
      <c r="AT118" s="122" t="s">
        <v>67</v>
      </c>
      <c r="AU118" s="122" t="s">
        <v>68</v>
      </c>
      <c r="AY118" s="116" t="s">
        <v>124</v>
      </c>
      <c r="BK118" s="123">
        <f>BK119</f>
        <v>0</v>
      </c>
    </row>
    <row r="119" spans="2:65" s="1" customFormat="1" ht="38.1" customHeight="1">
      <c r="B119" s="126"/>
      <c r="C119" s="127" t="s">
        <v>74</v>
      </c>
      <c r="D119" s="127" t="s">
        <v>127</v>
      </c>
      <c r="E119" s="128" t="s">
        <v>877</v>
      </c>
      <c r="F119" s="129" t="s">
        <v>878</v>
      </c>
      <c r="G119" s="130" t="s">
        <v>211</v>
      </c>
      <c r="H119" s="131">
        <v>1</v>
      </c>
      <c r="I119" s="132"/>
      <c r="J119" s="132">
        <f>ROUND(I119*H119,2)</f>
        <v>0</v>
      </c>
      <c r="K119" s="133"/>
      <c r="L119" s="28"/>
      <c r="M119" s="168" t="s">
        <v>1</v>
      </c>
      <c r="N119" s="169" t="s">
        <v>33</v>
      </c>
      <c r="O119" s="170">
        <v>0</v>
      </c>
      <c r="P119" s="170">
        <f>O119*H119</f>
        <v>0</v>
      </c>
      <c r="Q119" s="170">
        <v>0</v>
      </c>
      <c r="R119" s="170">
        <f>Q119*H119</f>
        <v>0</v>
      </c>
      <c r="S119" s="170">
        <v>0</v>
      </c>
      <c r="T119" s="171">
        <f>S119*H119</f>
        <v>0</v>
      </c>
      <c r="AR119" s="138" t="s">
        <v>131</v>
      </c>
      <c r="AT119" s="138" t="s">
        <v>127</v>
      </c>
      <c r="AU119" s="138" t="s">
        <v>74</v>
      </c>
      <c r="AY119" s="16" t="s">
        <v>124</v>
      </c>
      <c r="BE119" s="139">
        <f>IF(N119="základní",J119,0)</f>
        <v>0</v>
      </c>
      <c r="BF119" s="139">
        <f>IF(N119="snížená",J119,0)</f>
        <v>0</v>
      </c>
      <c r="BG119" s="139">
        <f>IF(N119="zákl. přenesená",J119,0)</f>
        <v>0</v>
      </c>
      <c r="BH119" s="139">
        <f>IF(N119="sníž. přenesená",J119,0)</f>
        <v>0</v>
      </c>
      <c r="BI119" s="139">
        <f>IF(N119="nulová",J119,0)</f>
        <v>0</v>
      </c>
      <c r="BJ119" s="16" t="s">
        <v>74</v>
      </c>
      <c r="BK119" s="139">
        <f>ROUND(I119*H119,2)</f>
        <v>0</v>
      </c>
      <c r="BL119" s="16" t="s">
        <v>131</v>
      </c>
      <c r="BM119" s="138" t="s">
        <v>540</v>
      </c>
    </row>
    <row r="120" spans="2:65" s="1" customFormat="1" ht="6.95" customHeight="1"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28"/>
    </row>
  </sheetData>
  <autoFilter ref="C116:K119" xr:uid="{00000000-0009-0000-0000-00000D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2:BM136"/>
  <sheetViews>
    <sheetView showGridLines="0" topLeftCell="A73" workbookViewId="0">
      <selection activeCell="X92" sqref="X9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14.6640625" hidden="1" customWidth="1"/>
    <col min="12" max="12" width="9.33203125" customWidth="1"/>
    <col min="13" max="13" width="16.6640625" hidden="1" customWidth="1"/>
    <col min="14" max="14" width="19.6640625" hidden="1" customWidth="1"/>
    <col min="15" max="15" width="15.1640625" hidden="1" customWidth="1"/>
    <col min="16" max="16" width="18.6640625" hidden="1" customWidth="1"/>
    <col min="17" max="17" width="19.6640625" hidden="1" customWidth="1"/>
    <col min="18" max="18" width="13.1640625" hidden="1" customWidth="1"/>
    <col min="19" max="19" width="20.6640625" hidden="1" customWidth="1"/>
    <col min="20" max="20" width="16" hidden="1" customWidth="1"/>
    <col min="21" max="21" width="9.8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7" t="s">
        <v>5</v>
      </c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81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76</v>
      </c>
    </row>
    <row r="4" spans="2:46" ht="24.95" customHeight="1">
      <c r="B4" s="19"/>
      <c r="D4" s="20" t="s">
        <v>89</v>
      </c>
      <c r="L4" s="19"/>
      <c r="M4" s="82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13</v>
      </c>
      <c r="L6" s="19"/>
    </row>
    <row r="7" spans="2:46" ht="16.5" customHeight="1">
      <c r="B7" s="19"/>
      <c r="E7" s="232" t="str">
        <f>'Rekapitulace stavby'!K6</f>
        <v>Sako Brno</v>
      </c>
      <c r="F7" s="233"/>
      <c r="G7" s="233"/>
      <c r="H7" s="233"/>
      <c r="L7" s="19"/>
    </row>
    <row r="8" spans="2:46" s="1" customFormat="1" ht="12" customHeight="1">
      <c r="B8" s="28"/>
      <c r="D8" s="25" t="s">
        <v>90</v>
      </c>
      <c r="L8" s="28"/>
    </row>
    <row r="9" spans="2:46" s="1" customFormat="1" ht="16.5" customHeight="1">
      <c r="B9" s="28"/>
      <c r="E9" s="203" t="s">
        <v>854</v>
      </c>
      <c r="F9" s="231"/>
      <c r="G9" s="231"/>
      <c r="H9" s="231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5" t="s">
        <v>15</v>
      </c>
      <c r="F11" s="23" t="s">
        <v>1</v>
      </c>
      <c r="I11" s="25" t="s">
        <v>16</v>
      </c>
      <c r="J11" s="23" t="s">
        <v>1</v>
      </c>
      <c r="L11" s="28"/>
    </row>
    <row r="12" spans="2:46" s="1" customFormat="1" ht="12" customHeight="1">
      <c r="B12" s="28"/>
      <c r="D12" s="25" t="s">
        <v>17</v>
      </c>
      <c r="F12" s="23" t="s">
        <v>18</v>
      </c>
      <c r="I12" s="25" t="s">
        <v>19</v>
      </c>
      <c r="J12" s="48"/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5" t="s">
        <v>20</v>
      </c>
      <c r="I14" s="25" t="s">
        <v>21</v>
      </c>
      <c r="J14" s="23" t="str">
        <f>IF('Rekapitulace stavby'!AN10="","",'Rekapitulace stavby'!AN10)</f>
        <v/>
      </c>
      <c r="L14" s="28"/>
    </row>
    <row r="15" spans="2:46" s="1" customFormat="1" ht="18" customHeight="1">
      <c r="B15" s="28"/>
      <c r="E15" s="23" t="str">
        <f>IF('Rekapitulace stavby'!E11="","",'Rekapitulace stavby'!E11)</f>
        <v xml:space="preserve"> </v>
      </c>
      <c r="I15" s="25" t="s">
        <v>22</v>
      </c>
      <c r="J15" s="23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5" t="s">
        <v>23</v>
      </c>
      <c r="I17" s="25" t="s">
        <v>21</v>
      </c>
      <c r="J17" s="23" t="str">
        <f>'Rekapitulace stavby'!AN13</f>
        <v/>
      </c>
      <c r="L17" s="28"/>
    </row>
    <row r="18" spans="2:12" s="1" customFormat="1" ht="18" customHeight="1">
      <c r="B18" s="28"/>
      <c r="E18" s="219" t="str">
        <f>'Rekapitulace stavby'!E14</f>
        <v xml:space="preserve"> </v>
      </c>
      <c r="F18" s="219"/>
      <c r="G18" s="219"/>
      <c r="H18" s="219"/>
      <c r="I18" s="25" t="s">
        <v>22</v>
      </c>
      <c r="J18" s="23" t="str">
        <f>'Rekapitulace stavby'!AN14</f>
        <v/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5" t="s">
        <v>24</v>
      </c>
      <c r="I20" s="25" t="s">
        <v>21</v>
      </c>
      <c r="J20" s="23" t="str">
        <f>IF('Rekapitulace stavby'!AN16="","",'Rekapitulace stavby'!AN16)</f>
        <v/>
      </c>
      <c r="L20" s="28"/>
    </row>
    <row r="21" spans="2:12" s="1" customFormat="1" ht="18" customHeight="1">
      <c r="B21" s="28"/>
      <c r="E21" s="23" t="str">
        <f>IF('Rekapitulace stavby'!E17="","",'Rekapitulace stavby'!E17)</f>
        <v xml:space="preserve"> </v>
      </c>
      <c r="I21" s="25" t="s">
        <v>22</v>
      </c>
      <c r="J21" s="23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5" t="s">
        <v>26</v>
      </c>
      <c r="I23" s="25" t="s">
        <v>21</v>
      </c>
      <c r="J23" s="23" t="str">
        <f>IF('Rekapitulace stavby'!AN19="","",'Rekapitulace stavby'!AN19)</f>
        <v/>
      </c>
      <c r="L23" s="28"/>
    </row>
    <row r="24" spans="2:12" s="1" customFormat="1" ht="18" customHeight="1">
      <c r="B24" s="28"/>
      <c r="E24" s="23" t="str">
        <f>IF('Rekapitulace stavby'!E20="","",'Rekapitulace stavby'!E20)</f>
        <v xml:space="preserve"> </v>
      </c>
      <c r="I24" s="25" t="s">
        <v>22</v>
      </c>
      <c r="J24" s="23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5" t="s">
        <v>27</v>
      </c>
      <c r="L26" s="28"/>
    </row>
    <row r="27" spans="2:12" s="7" customFormat="1" ht="16.5" customHeight="1">
      <c r="B27" s="83"/>
      <c r="E27" s="221" t="s">
        <v>1</v>
      </c>
      <c r="F27" s="221"/>
      <c r="G27" s="221"/>
      <c r="H27" s="221"/>
      <c r="L27" s="83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4" t="s">
        <v>28</v>
      </c>
      <c r="J30" s="62">
        <f>ROUND(J119,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30</v>
      </c>
      <c r="I32" s="31" t="s">
        <v>29</v>
      </c>
      <c r="J32" s="31" t="s">
        <v>31</v>
      </c>
      <c r="L32" s="28"/>
    </row>
    <row r="33" spans="2:12" s="1" customFormat="1" ht="14.45" customHeight="1">
      <c r="B33" s="28"/>
      <c r="D33" s="51" t="s">
        <v>32</v>
      </c>
      <c r="E33" s="25" t="s">
        <v>33</v>
      </c>
      <c r="F33" s="85">
        <f>ROUND((SUM(BE119:BE135)),  2)</f>
        <v>0</v>
      </c>
      <c r="I33" s="86">
        <v>0.21</v>
      </c>
      <c r="J33" s="85">
        <f>ROUND(((SUM(BE119:BE135))*I33),  2)</f>
        <v>0</v>
      </c>
      <c r="L33" s="28"/>
    </row>
    <row r="34" spans="2:12" s="1" customFormat="1" ht="14.45" customHeight="1">
      <c r="B34" s="28"/>
      <c r="E34" s="25" t="s">
        <v>34</v>
      </c>
      <c r="F34" s="85">
        <f>ROUND((SUM(BF119:BF135)),  2)</f>
        <v>0</v>
      </c>
      <c r="I34" s="86">
        <v>0.12</v>
      </c>
      <c r="J34" s="85">
        <f>ROUND(((SUM(BF119:BF135))*I34),  2)</f>
        <v>0</v>
      </c>
      <c r="L34" s="28"/>
    </row>
    <row r="35" spans="2:12" s="1" customFormat="1" ht="14.45" hidden="1" customHeight="1">
      <c r="B35" s="28"/>
      <c r="E35" s="25" t="s">
        <v>35</v>
      </c>
      <c r="F35" s="85">
        <f>ROUND((SUM(BG119:BG135)),  2)</f>
        <v>0</v>
      </c>
      <c r="I35" s="86">
        <v>0.21</v>
      </c>
      <c r="J35" s="85">
        <f>0</f>
        <v>0</v>
      </c>
      <c r="L35" s="28"/>
    </row>
    <row r="36" spans="2:12" s="1" customFormat="1" ht="14.45" hidden="1" customHeight="1">
      <c r="B36" s="28"/>
      <c r="E36" s="25" t="s">
        <v>36</v>
      </c>
      <c r="F36" s="85">
        <f>ROUND((SUM(BH119:BH135)),  2)</f>
        <v>0</v>
      </c>
      <c r="I36" s="86">
        <v>0.12</v>
      </c>
      <c r="J36" s="85">
        <f>0</f>
        <v>0</v>
      </c>
      <c r="L36" s="28"/>
    </row>
    <row r="37" spans="2:12" s="1" customFormat="1" ht="14.45" hidden="1" customHeight="1">
      <c r="B37" s="28"/>
      <c r="E37" s="25" t="s">
        <v>37</v>
      </c>
      <c r="F37" s="85">
        <f>ROUND((SUM(BI119:BI135)),  2)</f>
        <v>0</v>
      </c>
      <c r="I37" s="86">
        <v>0</v>
      </c>
      <c r="J37" s="85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7"/>
      <c r="D39" s="88" t="s">
        <v>38</v>
      </c>
      <c r="E39" s="53"/>
      <c r="F39" s="53"/>
      <c r="G39" s="89" t="s">
        <v>39</v>
      </c>
      <c r="H39" s="90" t="s">
        <v>40</v>
      </c>
      <c r="I39" s="53"/>
      <c r="J39" s="91">
        <f>SUM(J30:J37)</f>
        <v>0</v>
      </c>
      <c r="K39" s="92"/>
      <c r="L39" s="28"/>
    </row>
    <row r="40" spans="2:12" s="1" customFormat="1" ht="14.45" customHeight="1">
      <c r="B40" s="28"/>
      <c r="L40" s="28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43</v>
      </c>
      <c r="E61" s="30"/>
      <c r="F61" s="93" t="s">
        <v>44</v>
      </c>
      <c r="G61" s="39" t="s">
        <v>43</v>
      </c>
      <c r="H61" s="30"/>
      <c r="I61" s="30"/>
      <c r="J61" s="94" t="s">
        <v>44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45</v>
      </c>
      <c r="E65" s="38"/>
      <c r="F65" s="38"/>
      <c r="G65" s="37" t="s">
        <v>46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43</v>
      </c>
      <c r="E76" s="30"/>
      <c r="F76" s="93" t="s">
        <v>44</v>
      </c>
      <c r="G76" s="39" t="s">
        <v>43</v>
      </c>
      <c r="H76" s="30"/>
      <c r="I76" s="30"/>
      <c r="J76" s="94" t="s">
        <v>44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20" t="s">
        <v>91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5" t="s">
        <v>13</v>
      </c>
      <c r="L84" s="28"/>
    </row>
    <row r="85" spans="2:47" s="1" customFormat="1" ht="16.5" customHeight="1">
      <c r="B85" s="28"/>
      <c r="E85" s="232" t="str">
        <f>E7</f>
        <v>Sako Brno</v>
      </c>
      <c r="F85" s="233"/>
      <c r="G85" s="233"/>
      <c r="H85" s="233"/>
      <c r="L85" s="28"/>
    </row>
    <row r="86" spans="2:47" s="1" customFormat="1" ht="12" customHeight="1">
      <c r="B86" s="28"/>
      <c r="C86" s="25" t="s">
        <v>90</v>
      </c>
      <c r="L86" s="28"/>
    </row>
    <row r="87" spans="2:47" s="1" customFormat="1" ht="16.5" customHeight="1">
      <c r="B87" s="28"/>
      <c r="E87" s="203" t="str">
        <f>E9</f>
        <v>Vedlejší rozpočtové náklady stavby</v>
      </c>
      <c r="F87" s="231"/>
      <c r="G87" s="231"/>
      <c r="H87" s="231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5" t="s">
        <v>17</v>
      </c>
      <c r="F89" s="23" t="str">
        <f>F12</f>
        <v xml:space="preserve"> </v>
      </c>
      <c r="I89" s="25" t="s">
        <v>19</v>
      </c>
      <c r="J89" s="48" t="str">
        <f>IF(J12="","",J12)</f>
        <v/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5" t="s">
        <v>20</v>
      </c>
      <c r="F91" s="23" t="str">
        <f>E15</f>
        <v xml:space="preserve"> </v>
      </c>
      <c r="I91" s="25" t="s">
        <v>24</v>
      </c>
      <c r="J91" s="26" t="str">
        <f>E21</f>
        <v xml:space="preserve"> </v>
      </c>
      <c r="L91" s="28"/>
    </row>
    <row r="92" spans="2:47" s="1" customFormat="1" ht="15.2" customHeight="1">
      <c r="B92" s="28"/>
      <c r="C92" s="25" t="s">
        <v>23</v>
      </c>
      <c r="F92" s="23" t="str">
        <f>IF(E18="","",E18)</f>
        <v xml:space="preserve"> </v>
      </c>
      <c r="I92" s="25" t="s">
        <v>26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5" t="s">
        <v>92</v>
      </c>
      <c r="D94" s="87"/>
      <c r="E94" s="87"/>
      <c r="F94" s="87"/>
      <c r="G94" s="87"/>
      <c r="H94" s="87"/>
      <c r="I94" s="87"/>
      <c r="J94" s="96" t="s">
        <v>93</v>
      </c>
      <c r="K94" s="87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7" t="s">
        <v>94</v>
      </c>
      <c r="J96" s="62">
        <f>J119</f>
        <v>0</v>
      </c>
      <c r="L96" s="28"/>
      <c r="AU96" s="16" t="s">
        <v>95</v>
      </c>
    </row>
    <row r="97" spans="2:12" s="8" customFormat="1" ht="24.95" customHeight="1">
      <c r="B97" s="98"/>
      <c r="D97" s="99" t="s">
        <v>541</v>
      </c>
      <c r="E97" s="100"/>
      <c r="F97" s="100"/>
      <c r="G97" s="100"/>
      <c r="H97" s="100"/>
      <c r="I97" s="100"/>
      <c r="J97" s="101">
        <f>J120</f>
        <v>0</v>
      </c>
      <c r="L97" s="98"/>
    </row>
    <row r="98" spans="2:12" s="9" customFormat="1" ht="19.899999999999999" customHeight="1">
      <c r="B98" s="102"/>
      <c r="D98" s="103" t="s">
        <v>542</v>
      </c>
      <c r="E98" s="104"/>
      <c r="F98" s="104"/>
      <c r="G98" s="104"/>
      <c r="H98" s="104"/>
      <c r="I98" s="104"/>
      <c r="J98" s="105">
        <f>J121</f>
        <v>0</v>
      </c>
      <c r="L98" s="102"/>
    </row>
    <row r="99" spans="2:12" s="9" customFormat="1" ht="19.899999999999999" customHeight="1">
      <c r="B99" s="102"/>
      <c r="D99" s="103" t="s">
        <v>543</v>
      </c>
      <c r="E99" s="104"/>
      <c r="F99" s="104"/>
      <c r="G99" s="104"/>
      <c r="H99" s="104"/>
      <c r="I99" s="104"/>
      <c r="J99" s="105">
        <f>J122</f>
        <v>0</v>
      </c>
      <c r="L99" s="102"/>
    </row>
    <row r="100" spans="2:12" s="1" customFormat="1" ht="21.75" customHeight="1">
      <c r="B100" s="28"/>
      <c r="L100" s="28"/>
    </row>
    <row r="101" spans="2:12" s="1" customFormat="1" ht="6.95" customHeight="1"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28"/>
    </row>
    <row r="105" spans="2:12" s="1" customFormat="1" ht="6.95" customHeight="1">
      <c r="B105" s="42"/>
      <c r="C105" s="43"/>
      <c r="D105" s="43"/>
      <c r="E105" s="43"/>
      <c r="F105" s="43"/>
      <c r="G105" s="43"/>
      <c r="H105" s="43"/>
      <c r="I105" s="43"/>
      <c r="J105" s="43"/>
      <c r="K105" s="43"/>
      <c r="L105" s="28"/>
    </row>
    <row r="106" spans="2:12" s="1" customFormat="1" ht="24.95" customHeight="1">
      <c r="B106" s="28"/>
      <c r="C106" s="20" t="s">
        <v>109</v>
      </c>
      <c r="L106" s="28"/>
    </row>
    <row r="107" spans="2:12" s="1" customFormat="1" ht="6.95" customHeight="1">
      <c r="B107" s="28"/>
      <c r="L107" s="28"/>
    </row>
    <row r="108" spans="2:12" s="1" customFormat="1" ht="12" customHeight="1">
      <c r="B108" s="28"/>
      <c r="C108" s="25" t="s">
        <v>13</v>
      </c>
      <c r="L108" s="28"/>
    </row>
    <row r="109" spans="2:12" s="1" customFormat="1" ht="16.5" customHeight="1">
      <c r="B109" s="28"/>
      <c r="E109" s="232" t="str">
        <f>E7</f>
        <v>Sako Brno</v>
      </c>
      <c r="F109" s="233"/>
      <c r="G109" s="233"/>
      <c r="H109" s="233"/>
      <c r="L109" s="28"/>
    </row>
    <row r="110" spans="2:12" s="1" customFormat="1" ht="12" customHeight="1">
      <c r="B110" s="28"/>
      <c r="C110" s="25" t="s">
        <v>90</v>
      </c>
      <c r="L110" s="28"/>
    </row>
    <row r="111" spans="2:12" s="1" customFormat="1" ht="16.5" customHeight="1">
      <c r="B111" s="28"/>
      <c r="E111" s="203" t="str">
        <f>E9</f>
        <v>Vedlejší rozpočtové náklady stavby</v>
      </c>
      <c r="F111" s="231"/>
      <c r="G111" s="231"/>
      <c r="H111" s="231"/>
      <c r="L111" s="28"/>
    </row>
    <row r="112" spans="2:12" s="1" customFormat="1" ht="6.95" customHeight="1">
      <c r="B112" s="28"/>
      <c r="L112" s="28"/>
    </row>
    <row r="113" spans="2:65" s="1" customFormat="1" ht="12" customHeight="1">
      <c r="B113" s="28"/>
      <c r="C113" s="25" t="s">
        <v>17</v>
      </c>
      <c r="F113" s="23" t="str">
        <f>F12</f>
        <v xml:space="preserve"> </v>
      </c>
      <c r="I113" s="25" t="s">
        <v>19</v>
      </c>
      <c r="J113" s="48" t="str">
        <f>IF(J12="","",J12)</f>
        <v/>
      </c>
      <c r="L113" s="28"/>
    </row>
    <row r="114" spans="2:65" s="1" customFormat="1" ht="6.95" customHeight="1">
      <c r="B114" s="28"/>
      <c r="L114" s="28"/>
    </row>
    <row r="115" spans="2:65" s="1" customFormat="1" ht="15.2" customHeight="1">
      <c r="B115" s="28"/>
      <c r="C115" s="25" t="s">
        <v>20</v>
      </c>
      <c r="F115" s="23" t="str">
        <f>E15</f>
        <v xml:space="preserve"> </v>
      </c>
      <c r="I115" s="25" t="s">
        <v>24</v>
      </c>
      <c r="J115" s="26" t="str">
        <f>E21</f>
        <v xml:space="preserve"> </v>
      </c>
      <c r="L115" s="28"/>
    </row>
    <row r="116" spans="2:65" s="1" customFormat="1" ht="15.2" customHeight="1">
      <c r="B116" s="28"/>
      <c r="C116" s="25" t="s">
        <v>23</v>
      </c>
      <c r="F116" s="23" t="str">
        <f>IF(E18="","",E18)</f>
        <v xml:space="preserve"> </v>
      </c>
      <c r="I116" s="25" t="s">
        <v>26</v>
      </c>
      <c r="J116" s="26" t="str">
        <f>E24</f>
        <v xml:space="preserve"> </v>
      </c>
      <c r="L116" s="28"/>
    </row>
    <row r="117" spans="2:65" s="1" customFormat="1" ht="10.35" customHeight="1">
      <c r="B117" s="28"/>
      <c r="L117" s="28"/>
    </row>
    <row r="118" spans="2:65" s="10" customFormat="1" ht="29.25" customHeight="1">
      <c r="B118" s="106"/>
      <c r="C118" s="107" t="s">
        <v>110</v>
      </c>
      <c r="D118" s="108" t="s">
        <v>53</v>
      </c>
      <c r="E118" s="108" t="s">
        <v>49</v>
      </c>
      <c r="F118" s="108" t="s">
        <v>50</v>
      </c>
      <c r="G118" s="108" t="s">
        <v>111</v>
      </c>
      <c r="H118" s="108" t="s">
        <v>112</v>
      </c>
      <c r="I118" s="108" t="s">
        <v>113</v>
      </c>
      <c r="J118" s="109" t="s">
        <v>93</v>
      </c>
      <c r="K118" s="110" t="s">
        <v>114</v>
      </c>
      <c r="L118" s="106"/>
      <c r="M118" s="55" t="s">
        <v>1</v>
      </c>
      <c r="N118" s="56" t="s">
        <v>32</v>
      </c>
      <c r="O118" s="56" t="s">
        <v>115</v>
      </c>
      <c r="P118" s="56" t="s">
        <v>116</v>
      </c>
      <c r="Q118" s="56" t="s">
        <v>117</v>
      </c>
      <c r="R118" s="56" t="s">
        <v>118</v>
      </c>
      <c r="S118" s="56" t="s">
        <v>119</v>
      </c>
      <c r="T118" s="57" t="s">
        <v>120</v>
      </c>
    </row>
    <row r="119" spans="2:65" s="1" customFormat="1" ht="22.9" customHeight="1">
      <c r="B119" s="28"/>
      <c r="C119" s="60" t="s">
        <v>121</v>
      </c>
      <c r="J119" s="111">
        <f>BK119</f>
        <v>0</v>
      </c>
      <c r="L119" s="28"/>
      <c r="M119" s="58"/>
      <c r="N119" s="49"/>
      <c r="O119" s="49"/>
      <c r="P119" s="112">
        <f>P120</f>
        <v>0</v>
      </c>
      <c r="Q119" s="49"/>
      <c r="R119" s="112">
        <f>R120</f>
        <v>0</v>
      </c>
      <c r="S119" s="49"/>
      <c r="T119" s="113">
        <f>T120</f>
        <v>0</v>
      </c>
      <c r="AT119" s="16" t="s">
        <v>67</v>
      </c>
      <c r="AU119" s="16" t="s">
        <v>95</v>
      </c>
      <c r="BK119" s="114">
        <f>BK120</f>
        <v>0</v>
      </c>
    </row>
    <row r="120" spans="2:65" s="11" customFormat="1" ht="25.9" customHeight="1">
      <c r="B120" s="115"/>
      <c r="D120" s="116" t="s">
        <v>67</v>
      </c>
      <c r="E120" s="117" t="s">
        <v>156</v>
      </c>
      <c r="F120" s="117" t="s">
        <v>544</v>
      </c>
      <c r="J120" s="118">
        <f>BK120</f>
        <v>0</v>
      </c>
      <c r="L120" s="115"/>
      <c r="M120" s="119"/>
      <c r="P120" s="120">
        <f>P121+P122</f>
        <v>0</v>
      </c>
      <c r="R120" s="120">
        <f>R121+R122</f>
        <v>0</v>
      </c>
      <c r="T120" s="121">
        <f>T121+T122</f>
        <v>0</v>
      </c>
      <c r="AR120" s="116" t="s">
        <v>74</v>
      </c>
      <c r="AT120" s="122" t="s">
        <v>67</v>
      </c>
      <c r="AU120" s="122" t="s">
        <v>68</v>
      </c>
      <c r="AY120" s="116" t="s">
        <v>124</v>
      </c>
      <c r="BK120" s="123">
        <f>BK121+BK122</f>
        <v>0</v>
      </c>
    </row>
    <row r="121" spans="2:65" s="11" customFormat="1" ht="22.9" customHeight="1">
      <c r="B121" s="115"/>
      <c r="D121" s="116" t="s">
        <v>67</v>
      </c>
      <c r="E121" s="124" t="s">
        <v>545</v>
      </c>
      <c r="F121" s="124" t="s">
        <v>546</v>
      </c>
      <c r="J121" s="125">
        <f>BK121</f>
        <v>0</v>
      </c>
      <c r="L121" s="115"/>
      <c r="M121" s="119"/>
      <c r="P121" s="120">
        <v>0</v>
      </c>
      <c r="R121" s="120">
        <v>0</v>
      </c>
      <c r="T121" s="121">
        <v>0</v>
      </c>
      <c r="AR121" s="116" t="s">
        <v>74</v>
      </c>
      <c r="AT121" s="122" t="s">
        <v>67</v>
      </c>
      <c r="AU121" s="122" t="s">
        <v>74</v>
      </c>
      <c r="AY121" s="116" t="s">
        <v>124</v>
      </c>
      <c r="BK121" s="123">
        <v>0</v>
      </c>
    </row>
    <row r="122" spans="2:65" s="11" customFormat="1" ht="22.9" customHeight="1">
      <c r="B122" s="115"/>
      <c r="D122" s="116" t="s">
        <v>67</v>
      </c>
      <c r="E122" s="124" t="s">
        <v>547</v>
      </c>
      <c r="F122" s="124" t="s">
        <v>548</v>
      </c>
      <c r="J122" s="125">
        <f>BK122</f>
        <v>0</v>
      </c>
      <c r="L122" s="115"/>
      <c r="M122" s="119"/>
      <c r="P122" s="120">
        <f>SUM(P123:P135)</f>
        <v>0</v>
      </c>
      <c r="R122" s="120">
        <f>SUM(R123:R135)</f>
        <v>0</v>
      </c>
      <c r="T122" s="121">
        <f>SUM(T123:T135)</f>
        <v>0</v>
      </c>
      <c r="AR122" s="116" t="s">
        <v>74</v>
      </c>
      <c r="AT122" s="122" t="s">
        <v>67</v>
      </c>
      <c r="AU122" s="122" t="s">
        <v>74</v>
      </c>
      <c r="AY122" s="116" t="s">
        <v>124</v>
      </c>
      <c r="BK122" s="123">
        <f>SUM(BK123:BK135)</f>
        <v>0</v>
      </c>
    </row>
    <row r="123" spans="2:65" s="1" customFormat="1" ht="24.2" customHeight="1">
      <c r="B123" s="126"/>
      <c r="C123" s="127" t="s">
        <v>74</v>
      </c>
      <c r="D123" s="127" t="s">
        <v>127</v>
      </c>
      <c r="E123" s="128" t="s">
        <v>549</v>
      </c>
      <c r="F123" s="129" t="s">
        <v>550</v>
      </c>
      <c r="G123" s="130" t="s">
        <v>551</v>
      </c>
      <c r="H123" s="131">
        <v>1</v>
      </c>
      <c r="I123" s="132"/>
      <c r="J123" s="132">
        <f t="shared" ref="J123:J135" si="0">ROUND(I123*H123,2)</f>
        <v>0</v>
      </c>
      <c r="K123" s="133"/>
      <c r="L123" s="28"/>
      <c r="M123" s="134" t="s">
        <v>1</v>
      </c>
      <c r="N123" s="135" t="s">
        <v>33</v>
      </c>
      <c r="O123" s="136">
        <v>0</v>
      </c>
      <c r="P123" s="136">
        <f t="shared" ref="P123:P135" si="1">O123*H123</f>
        <v>0</v>
      </c>
      <c r="Q123" s="136">
        <v>0</v>
      </c>
      <c r="R123" s="136">
        <f t="shared" ref="R123:R135" si="2">Q123*H123</f>
        <v>0</v>
      </c>
      <c r="S123" s="136">
        <v>0</v>
      </c>
      <c r="T123" s="137">
        <f t="shared" ref="T123:T135" si="3">S123*H123</f>
        <v>0</v>
      </c>
      <c r="AR123" s="138" t="s">
        <v>131</v>
      </c>
      <c r="AT123" s="138" t="s">
        <v>127</v>
      </c>
      <c r="AU123" s="138" t="s">
        <v>76</v>
      </c>
      <c r="AY123" s="16" t="s">
        <v>124</v>
      </c>
      <c r="BE123" s="139">
        <f t="shared" ref="BE123:BE135" si="4">IF(N123="základní",J123,0)</f>
        <v>0</v>
      </c>
      <c r="BF123" s="139">
        <f t="shared" ref="BF123:BF135" si="5">IF(N123="snížená",J123,0)</f>
        <v>0</v>
      </c>
      <c r="BG123" s="139">
        <f t="shared" ref="BG123:BG135" si="6">IF(N123="zákl. přenesená",J123,0)</f>
        <v>0</v>
      </c>
      <c r="BH123" s="139">
        <f t="shared" ref="BH123:BH135" si="7">IF(N123="sníž. přenesená",J123,0)</f>
        <v>0</v>
      </c>
      <c r="BI123" s="139">
        <f t="shared" ref="BI123:BI135" si="8">IF(N123="nulová",J123,0)</f>
        <v>0</v>
      </c>
      <c r="BJ123" s="16" t="s">
        <v>74</v>
      </c>
      <c r="BK123" s="139">
        <f t="shared" ref="BK123:BK135" si="9">ROUND(I123*H123,2)</f>
        <v>0</v>
      </c>
      <c r="BL123" s="16" t="s">
        <v>131</v>
      </c>
      <c r="BM123" s="138" t="s">
        <v>76</v>
      </c>
    </row>
    <row r="124" spans="2:65" s="1" customFormat="1" ht="33" customHeight="1">
      <c r="B124" s="126"/>
      <c r="C124" s="127" t="s">
        <v>76</v>
      </c>
      <c r="D124" s="127" t="s">
        <v>127</v>
      </c>
      <c r="E124" s="128" t="s">
        <v>552</v>
      </c>
      <c r="F124" s="129" t="s">
        <v>553</v>
      </c>
      <c r="G124" s="130" t="s">
        <v>551</v>
      </c>
      <c r="H124" s="131">
        <v>1</v>
      </c>
      <c r="I124" s="132"/>
      <c r="J124" s="132">
        <f t="shared" si="0"/>
        <v>0</v>
      </c>
      <c r="K124" s="133"/>
      <c r="L124" s="28"/>
      <c r="M124" s="134" t="s">
        <v>1</v>
      </c>
      <c r="N124" s="135" t="s">
        <v>33</v>
      </c>
      <c r="O124" s="136">
        <v>0</v>
      </c>
      <c r="P124" s="136">
        <f t="shared" si="1"/>
        <v>0</v>
      </c>
      <c r="Q124" s="136">
        <v>0</v>
      </c>
      <c r="R124" s="136">
        <f t="shared" si="2"/>
        <v>0</v>
      </c>
      <c r="S124" s="136">
        <v>0</v>
      </c>
      <c r="T124" s="137">
        <f t="shared" si="3"/>
        <v>0</v>
      </c>
      <c r="AR124" s="138" t="s">
        <v>131</v>
      </c>
      <c r="AT124" s="138" t="s">
        <v>127</v>
      </c>
      <c r="AU124" s="138" t="s">
        <v>76</v>
      </c>
      <c r="AY124" s="16" t="s">
        <v>124</v>
      </c>
      <c r="BE124" s="139">
        <f t="shared" si="4"/>
        <v>0</v>
      </c>
      <c r="BF124" s="139">
        <f t="shared" si="5"/>
        <v>0</v>
      </c>
      <c r="BG124" s="139">
        <f t="shared" si="6"/>
        <v>0</v>
      </c>
      <c r="BH124" s="139">
        <f t="shared" si="7"/>
        <v>0</v>
      </c>
      <c r="BI124" s="139">
        <f t="shared" si="8"/>
        <v>0</v>
      </c>
      <c r="BJ124" s="16" t="s">
        <v>74</v>
      </c>
      <c r="BK124" s="139">
        <f t="shared" si="9"/>
        <v>0</v>
      </c>
      <c r="BL124" s="16" t="s">
        <v>131</v>
      </c>
      <c r="BM124" s="138" t="s">
        <v>131</v>
      </c>
    </row>
    <row r="125" spans="2:65" s="1" customFormat="1" ht="24.2" customHeight="1">
      <c r="B125" s="126"/>
      <c r="C125" s="127" t="s">
        <v>125</v>
      </c>
      <c r="D125" s="127" t="s">
        <v>127</v>
      </c>
      <c r="E125" s="128" t="s">
        <v>554</v>
      </c>
      <c r="F125" s="129" t="s">
        <v>555</v>
      </c>
      <c r="G125" s="130" t="s">
        <v>551</v>
      </c>
      <c r="H125" s="131">
        <v>1</v>
      </c>
      <c r="I125" s="132"/>
      <c r="J125" s="132">
        <f t="shared" si="0"/>
        <v>0</v>
      </c>
      <c r="K125" s="133"/>
      <c r="L125" s="28"/>
      <c r="M125" s="134" t="s">
        <v>1</v>
      </c>
      <c r="N125" s="135" t="s">
        <v>33</v>
      </c>
      <c r="O125" s="136">
        <v>0</v>
      </c>
      <c r="P125" s="136">
        <f t="shared" si="1"/>
        <v>0</v>
      </c>
      <c r="Q125" s="136">
        <v>0</v>
      </c>
      <c r="R125" s="136">
        <f t="shared" si="2"/>
        <v>0</v>
      </c>
      <c r="S125" s="136">
        <v>0</v>
      </c>
      <c r="T125" s="137">
        <f t="shared" si="3"/>
        <v>0</v>
      </c>
      <c r="AR125" s="138" t="s">
        <v>131</v>
      </c>
      <c r="AT125" s="138" t="s">
        <v>127</v>
      </c>
      <c r="AU125" s="138" t="s">
        <v>76</v>
      </c>
      <c r="AY125" s="16" t="s">
        <v>124</v>
      </c>
      <c r="BE125" s="139">
        <f t="shared" si="4"/>
        <v>0</v>
      </c>
      <c r="BF125" s="139">
        <f t="shared" si="5"/>
        <v>0</v>
      </c>
      <c r="BG125" s="139">
        <f t="shared" si="6"/>
        <v>0</v>
      </c>
      <c r="BH125" s="139">
        <f t="shared" si="7"/>
        <v>0</v>
      </c>
      <c r="BI125" s="139">
        <f t="shared" si="8"/>
        <v>0</v>
      </c>
      <c r="BJ125" s="16" t="s">
        <v>74</v>
      </c>
      <c r="BK125" s="139">
        <f t="shared" si="9"/>
        <v>0</v>
      </c>
      <c r="BL125" s="16" t="s">
        <v>131</v>
      </c>
      <c r="BM125" s="138" t="s">
        <v>140</v>
      </c>
    </row>
    <row r="126" spans="2:65" s="1" customFormat="1" ht="33" customHeight="1">
      <c r="B126" s="126"/>
      <c r="C126" s="127" t="s">
        <v>131</v>
      </c>
      <c r="D126" s="127" t="s">
        <v>127</v>
      </c>
      <c r="E126" s="128" t="s">
        <v>556</v>
      </c>
      <c r="F126" s="129" t="s">
        <v>557</v>
      </c>
      <c r="G126" s="130" t="s">
        <v>551</v>
      </c>
      <c r="H126" s="131">
        <v>1</v>
      </c>
      <c r="I126" s="132"/>
      <c r="J126" s="132">
        <f t="shared" si="0"/>
        <v>0</v>
      </c>
      <c r="K126" s="133"/>
      <c r="L126" s="28"/>
      <c r="M126" s="134" t="s">
        <v>1</v>
      </c>
      <c r="N126" s="135" t="s">
        <v>33</v>
      </c>
      <c r="O126" s="136">
        <v>0</v>
      </c>
      <c r="P126" s="136">
        <f t="shared" si="1"/>
        <v>0</v>
      </c>
      <c r="Q126" s="136">
        <v>0</v>
      </c>
      <c r="R126" s="136">
        <f t="shared" si="2"/>
        <v>0</v>
      </c>
      <c r="S126" s="136">
        <v>0</v>
      </c>
      <c r="T126" s="137">
        <f t="shared" si="3"/>
        <v>0</v>
      </c>
      <c r="AR126" s="138" t="s">
        <v>131</v>
      </c>
      <c r="AT126" s="138" t="s">
        <v>127</v>
      </c>
      <c r="AU126" s="138" t="s">
        <v>76</v>
      </c>
      <c r="AY126" s="16" t="s">
        <v>124</v>
      </c>
      <c r="BE126" s="139">
        <f t="shared" si="4"/>
        <v>0</v>
      </c>
      <c r="BF126" s="139">
        <f t="shared" si="5"/>
        <v>0</v>
      </c>
      <c r="BG126" s="139">
        <f t="shared" si="6"/>
        <v>0</v>
      </c>
      <c r="BH126" s="139">
        <f t="shared" si="7"/>
        <v>0</v>
      </c>
      <c r="BI126" s="139">
        <f t="shared" si="8"/>
        <v>0</v>
      </c>
      <c r="BJ126" s="16" t="s">
        <v>74</v>
      </c>
      <c r="BK126" s="139">
        <f t="shared" si="9"/>
        <v>0</v>
      </c>
      <c r="BL126" s="16" t="s">
        <v>131</v>
      </c>
      <c r="BM126" s="138" t="s">
        <v>146</v>
      </c>
    </row>
    <row r="127" spans="2:65" s="1" customFormat="1" ht="24.2" customHeight="1">
      <c r="B127" s="126"/>
      <c r="C127" s="127" t="s">
        <v>149</v>
      </c>
      <c r="D127" s="127" t="s">
        <v>127</v>
      </c>
      <c r="E127" s="128" t="s">
        <v>558</v>
      </c>
      <c r="F127" s="129" t="s">
        <v>559</v>
      </c>
      <c r="G127" s="130" t="s">
        <v>551</v>
      </c>
      <c r="H127" s="131">
        <v>1</v>
      </c>
      <c r="I127" s="132"/>
      <c r="J127" s="132">
        <f t="shared" si="0"/>
        <v>0</v>
      </c>
      <c r="K127" s="133"/>
      <c r="L127" s="28"/>
      <c r="M127" s="134" t="s">
        <v>1</v>
      </c>
      <c r="N127" s="135" t="s">
        <v>33</v>
      </c>
      <c r="O127" s="136">
        <v>0</v>
      </c>
      <c r="P127" s="136">
        <f t="shared" si="1"/>
        <v>0</v>
      </c>
      <c r="Q127" s="136">
        <v>0</v>
      </c>
      <c r="R127" s="136">
        <f t="shared" si="2"/>
        <v>0</v>
      </c>
      <c r="S127" s="136">
        <v>0</v>
      </c>
      <c r="T127" s="137">
        <f t="shared" si="3"/>
        <v>0</v>
      </c>
      <c r="AR127" s="138" t="s">
        <v>131</v>
      </c>
      <c r="AT127" s="138" t="s">
        <v>127</v>
      </c>
      <c r="AU127" s="138" t="s">
        <v>76</v>
      </c>
      <c r="AY127" s="16" t="s">
        <v>124</v>
      </c>
      <c r="BE127" s="139">
        <f t="shared" si="4"/>
        <v>0</v>
      </c>
      <c r="BF127" s="139">
        <f t="shared" si="5"/>
        <v>0</v>
      </c>
      <c r="BG127" s="139">
        <f t="shared" si="6"/>
        <v>0</v>
      </c>
      <c r="BH127" s="139">
        <f t="shared" si="7"/>
        <v>0</v>
      </c>
      <c r="BI127" s="139">
        <f t="shared" si="8"/>
        <v>0</v>
      </c>
      <c r="BJ127" s="16" t="s">
        <v>74</v>
      </c>
      <c r="BK127" s="139">
        <f t="shared" si="9"/>
        <v>0</v>
      </c>
      <c r="BL127" s="16" t="s">
        <v>131</v>
      </c>
      <c r="BM127" s="138" t="s">
        <v>152</v>
      </c>
    </row>
    <row r="128" spans="2:65" s="1" customFormat="1" ht="44.25" customHeight="1">
      <c r="B128" s="126"/>
      <c r="C128" s="127" t="s">
        <v>140</v>
      </c>
      <c r="D128" s="127" t="s">
        <v>127</v>
      </c>
      <c r="E128" s="128" t="s">
        <v>560</v>
      </c>
      <c r="F128" s="129" t="s">
        <v>561</v>
      </c>
      <c r="G128" s="130" t="s">
        <v>551</v>
      </c>
      <c r="H128" s="131">
        <v>1</v>
      </c>
      <c r="I128" s="132"/>
      <c r="J128" s="132">
        <f t="shared" si="0"/>
        <v>0</v>
      </c>
      <c r="K128" s="133"/>
      <c r="L128" s="28"/>
      <c r="M128" s="134" t="s">
        <v>1</v>
      </c>
      <c r="N128" s="135" t="s">
        <v>33</v>
      </c>
      <c r="O128" s="136">
        <v>0</v>
      </c>
      <c r="P128" s="136">
        <f t="shared" si="1"/>
        <v>0</v>
      </c>
      <c r="Q128" s="136">
        <v>0</v>
      </c>
      <c r="R128" s="136">
        <f t="shared" si="2"/>
        <v>0</v>
      </c>
      <c r="S128" s="136">
        <v>0</v>
      </c>
      <c r="T128" s="137">
        <f t="shared" si="3"/>
        <v>0</v>
      </c>
      <c r="AR128" s="138" t="s">
        <v>131</v>
      </c>
      <c r="AT128" s="138" t="s">
        <v>127</v>
      </c>
      <c r="AU128" s="138" t="s">
        <v>76</v>
      </c>
      <c r="AY128" s="16" t="s">
        <v>124</v>
      </c>
      <c r="BE128" s="139">
        <f t="shared" si="4"/>
        <v>0</v>
      </c>
      <c r="BF128" s="139">
        <f t="shared" si="5"/>
        <v>0</v>
      </c>
      <c r="BG128" s="139">
        <f t="shared" si="6"/>
        <v>0</v>
      </c>
      <c r="BH128" s="139">
        <f t="shared" si="7"/>
        <v>0</v>
      </c>
      <c r="BI128" s="139">
        <f t="shared" si="8"/>
        <v>0</v>
      </c>
      <c r="BJ128" s="16" t="s">
        <v>74</v>
      </c>
      <c r="BK128" s="139">
        <f t="shared" si="9"/>
        <v>0</v>
      </c>
      <c r="BL128" s="16" t="s">
        <v>131</v>
      </c>
      <c r="BM128" s="138" t="s">
        <v>8</v>
      </c>
    </row>
    <row r="129" spans="2:65" s="1" customFormat="1" ht="33" customHeight="1">
      <c r="B129" s="126"/>
      <c r="C129" s="127" t="s">
        <v>158</v>
      </c>
      <c r="D129" s="127" t="s">
        <v>127</v>
      </c>
      <c r="E129" s="128" t="s">
        <v>562</v>
      </c>
      <c r="F129" s="129" t="s">
        <v>563</v>
      </c>
      <c r="G129" s="130" t="s">
        <v>551</v>
      </c>
      <c r="H129" s="131">
        <v>1</v>
      </c>
      <c r="I129" s="132"/>
      <c r="J129" s="132">
        <f t="shared" si="0"/>
        <v>0</v>
      </c>
      <c r="K129" s="133"/>
      <c r="L129" s="28"/>
      <c r="M129" s="134" t="s">
        <v>1</v>
      </c>
      <c r="N129" s="135" t="s">
        <v>33</v>
      </c>
      <c r="O129" s="136">
        <v>0</v>
      </c>
      <c r="P129" s="136">
        <f t="shared" si="1"/>
        <v>0</v>
      </c>
      <c r="Q129" s="136">
        <v>0</v>
      </c>
      <c r="R129" s="136">
        <f t="shared" si="2"/>
        <v>0</v>
      </c>
      <c r="S129" s="136">
        <v>0</v>
      </c>
      <c r="T129" s="137">
        <f t="shared" si="3"/>
        <v>0</v>
      </c>
      <c r="AR129" s="138" t="s">
        <v>131</v>
      </c>
      <c r="AT129" s="138" t="s">
        <v>127</v>
      </c>
      <c r="AU129" s="138" t="s">
        <v>76</v>
      </c>
      <c r="AY129" s="16" t="s">
        <v>124</v>
      </c>
      <c r="BE129" s="139">
        <f t="shared" si="4"/>
        <v>0</v>
      </c>
      <c r="BF129" s="139">
        <f t="shared" si="5"/>
        <v>0</v>
      </c>
      <c r="BG129" s="139">
        <f t="shared" si="6"/>
        <v>0</v>
      </c>
      <c r="BH129" s="139">
        <f t="shared" si="7"/>
        <v>0</v>
      </c>
      <c r="BI129" s="139">
        <f t="shared" si="8"/>
        <v>0</v>
      </c>
      <c r="BJ129" s="16" t="s">
        <v>74</v>
      </c>
      <c r="BK129" s="139">
        <f t="shared" si="9"/>
        <v>0</v>
      </c>
      <c r="BL129" s="16" t="s">
        <v>131</v>
      </c>
      <c r="BM129" s="138" t="s">
        <v>162</v>
      </c>
    </row>
    <row r="130" spans="2:65" s="1" customFormat="1" ht="16.5" customHeight="1">
      <c r="B130" s="126"/>
      <c r="C130" s="127" t="s">
        <v>146</v>
      </c>
      <c r="D130" s="127" t="s">
        <v>127</v>
      </c>
      <c r="E130" s="128" t="s">
        <v>564</v>
      </c>
      <c r="F130" s="129" t="s">
        <v>565</v>
      </c>
      <c r="G130" s="130" t="s">
        <v>551</v>
      </c>
      <c r="H130" s="131">
        <v>1</v>
      </c>
      <c r="I130" s="132"/>
      <c r="J130" s="132">
        <f t="shared" si="0"/>
        <v>0</v>
      </c>
      <c r="K130" s="133"/>
      <c r="L130" s="28"/>
      <c r="M130" s="134" t="s">
        <v>1</v>
      </c>
      <c r="N130" s="135" t="s">
        <v>33</v>
      </c>
      <c r="O130" s="136">
        <v>0</v>
      </c>
      <c r="P130" s="136">
        <f t="shared" si="1"/>
        <v>0</v>
      </c>
      <c r="Q130" s="136">
        <v>0</v>
      </c>
      <c r="R130" s="136">
        <f t="shared" si="2"/>
        <v>0</v>
      </c>
      <c r="S130" s="136">
        <v>0</v>
      </c>
      <c r="T130" s="137">
        <f t="shared" si="3"/>
        <v>0</v>
      </c>
      <c r="AR130" s="138" t="s">
        <v>131</v>
      </c>
      <c r="AT130" s="138" t="s">
        <v>127</v>
      </c>
      <c r="AU130" s="138" t="s">
        <v>76</v>
      </c>
      <c r="AY130" s="16" t="s">
        <v>124</v>
      </c>
      <c r="BE130" s="139">
        <f t="shared" si="4"/>
        <v>0</v>
      </c>
      <c r="BF130" s="139">
        <f t="shared" si="5"/>
        <v>0</v>
      </c>
      <c r="BG130" s="139">
        <f t="shared" si="6"/>
        <v>0</v>
      </c>
      <c r="BH130" s="139">
        <f t="shared" si="7"/>
        <v>0</v>
      </c>
      <c r="BI130" s="139">
        <f t="shared" si="8"/>
        <v>0</v>
      </c>
      <c r="BJ130" s="16" t="s">
        <v>74</v>
      </c>
      <c r="BK130" s="139">
        <f t="shared" si="9"/>
        <v>0</v>
      </c>
      <c r="BL130" s="16" t="s">
        <v>131</v>
      </c>
      <c r="BM130" s="138" t="s">
        <v>173</v>
      </c>
    </row>
    <row r="131" spans="2:65" s="1" customFormat="1" ht="24.2" customHeight="1">
      <c r="B131" s="126"/>
      <c r="C131" s="127" t="s">
        <v>174</v>
      </c>
      <c r="D131" s="127" t="s">
        <v>127</v>
      </c>
      <c r="E131" s="128" t="s">
        <v>566</v>
      </c>
      <c r="F131" s="129" t="s">
        <v>567</v>
      </c>
      <c r="G131" s="130" t="s">
        <v>551</v>
      </c>
      <c r="H131" s="131">
        <v>1</v>
      </c>
      <c r="I131" s="132"/>
      <c r="J131" s="132">
        <f t="shared" si="0"/>
        <v>0</v>
      </c>
      <c r="K131" s="133"/>
      <c r="L131" s="28"/>
      <c r="M131" s="134" t="s">
        <v>1</v>
      </c>
      <c r="N131" s="135" t="s">
        <v>33</v>
      </c>
      <c r="O131" s="136">
        <v>0</v>
      </c>
      <c r="P131" s="136">
        <f t="shared" si="1"/>
        <v>0</v>
      </c>
      <c r="Q131" s="136">
        <v>0</v>
      </c>
      <c r="R131" s="136">
        <f t="shared" si="2"/>
        <v>0</v>
      </c>
      <c r="S131" s="136">
        <v>0</v>
      </c>
      <c r="T131" s="137">
        <f t="shared" si="3"/>
        <v>0</v>
      </c>
      <c r="AR131" s="138" t="s">
        <v>131</v>
      </c>
      <c r="AT131" s="138" t="s">
        <v>127</v>
      </c>
      <c r="AU131" s="138" t="s">
        <v>76</v>
      </c>
      <c r="AY131" s="16" t="s">
        <v>124</v>
      </c>
      <c r="BE131" s="139">
        <f t="shared" si="4"/>
        <v>0</v>
      </c>
      <c r="BF131" s="139">
        <f t="shared" si="5"/>
        <v>0</v>
      </c>
      <c r="BG131" s="139">
        <f t="shared" si="6"/>
        <v>0</v>
      </c>
      <c r="BH131" s="139">
        <f t="shared" si="7"/>
        <v>0</v>
      </c>
      <c r="BI131" s="139">
        <f t="shared" si="8"/>
        <v>0</v>
      </c>
      <c r="BJ131" s="16" t="s">
        <v>74</v>
      </c>
      <c r="BK131" s="139">
        <f t="shared" si="9"/>
        <v>0</v>
      </c>
      <c r="BL131" s="16" t="s">
        <v>131</v>
      </c>
      <c r="BM131" s="138" t="s">
        <v>177</v>
      </c>
    </row>
    <row r="132" spans="2:65" s="1" customFormat="1" ht="24.2" customHeight="1">
      <c r="B132" s="126"/>
      <c r="C132" s="127" t="s">
        <v>152</v>
      </c>
      <c r="D132" s="127" t="s">
        <v>127</v>
      </c>
      <c r="E132" s="128" t="s">
        <v>568</v>
      </c>
      <c r="F132" s="129" t="s">
        <v>569</v>
      </c>
      <c r="G132" s="130" t="s">
        <v>551</v>
      </c>
      <c r="H132" s="131">
        <v>1</v>
      </c>
      <c r="I132" s="132"/>
      <c r="J132" s="132">
        <f t="shared" si="0"/>
        <v>0</v>
      </c>
      <c r="K132" s="133"/>
      <c r="L132" s="28"/>
      <c r="M132" s="134" t="s">
        <v>1</v>
      </c>
      <c r="N132" s="135" t="s">
        <v>33</v>
      </c>
      <c r="O132" s="136">
        <v>0</v>
      </c>
      <c r="P132" s="136">
        <f t="shared" si="1"/>
        <v>0</v>
      </c>
      <c r="Q132" s="136">
        <v>0</v>
      </c>
      <c r="R132" s="136">
        <f t="shared" si="2"/>
        <v>0</v>
      </c>
      <c r="S132" s="136">
        <v>0</v>
      </c>
      <c r="T132" s="137">
        <f t="shared" si="3"/>
        <v>0</v>
      </c>
      <c r="AR132" s="138" t="s">
        <v>131</v>
      </c>
      <c r="AT132" s="138" t="s">
        <v>127</v>
      </c>
      <c r="AU132" s="138" t="s">
        <v>76</v>
      </c>
      <c r="AY132" s="16" t="s">
        <v>124</v>
      </c>
      <c r="BE132" s="139">
        <f t="shared" si="4"/>
        <v>0</v>
      </c>
      <c r="BF132" s="139">
        <f t="shared" si="5"/>
        <v>0</v>
      </c>
      <c r="BG132" s="139">
        <f t="shared" si="6"/>
        <v>0</v>
      </c>
      <c r="BH132" s="139">
        <f t="shared" si="7"/>
        <v>0</v>
      </c>
      <c r="BI132" s="139">
        <f t="shared" si="8"/>
        <v>0</v>
      </c>
      <c r="BJ132" s="16" t="s">
        <v>74</v>
      </c>
      <c r="BK132" s="139">
        <f t="shared" si="9"/>
        <v>0</v>
      </c>
      <c r="BL132" s="16" t="s">
        <v>131</v>
      </c>
      <c r="BM132" s="138" t="s">
        <v>180</v>
      </c>
    </row>
    <row r="133" spans="2:65" s="1" customFormat="1" ht="16.5" customHeight="1">
      <c r="B133" s="126"/>
      <c r="C133" s="127" t="s">
        <v>181</v>
      </c>
      <c r="D133" s="127" t="s">
        <v>127</v>
      </c>
      <c r="E133" s="128" t="s">
        <v>570</v>
      </c>
      <c r="F133" s="129" t="s">
        <v>571</v>
      </c>
      <c r="G133" s="130" t="s">
        <v>551</v>
      </c>
      <c r="H133" s="131">
        <v>1</v>
      </c>
      <c r="I133" s="132"/>
      <c r="J133" s="132">
        <f t="shared" si="0"/>
        <v>0</v>
      </c>
      <c r="K133" s="133"/>
      <c r="L133" s="28"/>
      <c r="M133" s="134" t="s">
        <v>1</v>
      </c>
      <c r="N133" s="135" t="s">
        <v>33</v>
      </c>
      <c r="O133" s="136">
        <v>0</v>
      </c>
      <c r="P133" s="136">
        <f t="shared" si="1"/>
        <v>0</v>
      </c>
      <c r="Q133" s="136">
        <v>0</v>
      </c>
      <c r="R133" s="136">
        <f t="shared" si="2"/>
        <v>0</v>
      </c>
      <c r="S133" s="136">
        <v>0</v>
      </c>
      <c r="T133" s="137">
        <f t="shared" si="3"/>
        <v>0</v>
      </c>
      <c r="AR133" s="138" t="s">
        <v>131</v>
      </c>
      <c r="AT133" s="138" t="s">
        <v>127</v>
      </c>
      <c r="AU133" s="138" t="s">
        <v>76</v>
      </c>
      <c r="AY133" s="16" t="s">
        <v>124</v>
      </c>
      <c r="BE133" s="139">
        <f t="shared" si="4"/>
        <v>0</v>
      </c>
      <c r="BF133" s="139">
        <f t="shared" si="5"/>
        <v>0</v>
      </c>
      <c r="BG133" s="139">
        <f t="shared" si="6"/>
        <v>0</v>
      </c>
      <c r="BH133" s="139">
        <f t="shared" si="7"/>
        <v>0</v>
      </c>
      <c r="BI133" s="139">
        <f t="shared" si="8"/>
        <v>0</v>
      </c>
      <c r="BJ133" s="16" t="s">
        <v>74</v>
      </c>
      <c r="BK133" s="139">
        <f t="shared" si="9"/>
        <v>0</v>
      </c>
      <c r="BL133" s="16" t="s">
        <v>131</v>
      </c>
      <c r="BM133" s="138" t="s">
        <v>184</v>
      </c>
    </row>
    <row r="134" spans="2:65" s="1" customFormat="1" ht="24.2" customHeight="1">
      <c r="B134" s="126"/>
      <c r="C134" s="127" t="s">
        <v>8</v>
      </c>
      <c r="D134" s="127" t="s">
        <v>127</v>
      </c>
      <c r="E134" s="128" t="s">
        <v>572</v>
      </c>
      <c r="F134" s="129" t="s">
        <v>573</v>
      </c>
      <c r="G134" s="130" t="s">
        <v>551</v>
      </c>
      <c r="H134" s="131">
        <v>1</v>
      </c>
      <c r="I134" s="132"/>
      <c r="J134" s="132">
        <f t="shared" si="0"/>
        <v>0</v>
      </c>
      <c r="K134" s="133"/>
      <c r="L134" s="28"/>
      <c r="M134" s="134" t="s">
        <v>1</v>
      </c>
      <c r="N134" s="135" t="s">
        <v>33</v>
      </c>
      <c r="O134" s="136">
        <v>0</v>
      </c>
      <c r="P134" s="136">
        <f t="shared" si="1"/>
        <v>0</v>
      </c>
      <c r="Q134" s="136">
        <v>0</v>
      </c>
      <c r="R134" s="136">
        <f t="shared" si="2"/>
        <v>0</v>
      </c>
      <c r="S134" s="136">
        <v>0</v>
      </c>
      <c r="T134" s="137">
        <f t="shared" si="3"/>
        <v>0</v>
      </c>
      <c r="AR134" s="138" t="s">
        <v>131</v>
      </c>
      <c r="AT134" s="138" t="s">
        <v>127</v>
      </c>
      <c r="AU134" s="138" t="s">
        <v>76</v>
      </c>
      <c r="AY134" s="16" t="s">
        <v>124</v>
      </c>
      <c r="BE134" s="139">
        <f t="shared" si="4"/>
        <v>0</v>
      </c>
      <c r="BF134" s="139">
        <f t="shared" si="5"/>
        <v>0</v>
      </c>
      <c r="BG134" s="139">
        <f t="shared" si="6"/>
        <v>0</v>
      </c>
      <c r="BH134" s="139">
        <f t="shared" si="7"/>
        <v>0</v>
      </c>
      <c r="BI134" s="139">
        <f t="shared" si="8"/>
        <v>0</v>
      </c>
      <c r="BJ134" s="16" t="s">
        <v>74</v>
      </c>
      <c r="BK134" s="139">
        <f t="shared" si="9"/>
        <v>0</v>
      </c>
      <c r="BL134" s="16" t="s">
        <v>131</v>
      </c>
      <c r="BM134" s="138" t="s">
        <v>187</v>
      </c>
    </row>
    <row r="135" spans="2:65" s="1" customFormat="1" ht="21.75" customHeight="1">
      <c r="B135" s="126"/>
      <c r="C135" s="127" t="s">
        <v>189</v>
      </c>
      <c r="D135" s="127" t="s">
        <v>127</v>
      </c>
      <c r="E135" s="128" t="s">
        <v>574</v>
      </c>
      <c r="F135" s="129" t="s">
        <v>575</v>
      </c>
      <c r="G135" s="130" t="s">
        <v>551</v>
      </c>
      <c r="H135" s="131">
        <v>1</v>
      </c>
      <c r="I135" s="132"/>
      <c r="J135" s="132">
        <f t="shared" si="0"/>
        <v>0</v>
      </c>
      <c r="K135" s="133"/>
      <c r="L135" s="28"/>
      <c r="M135" s="168" t="s">
        <v>1</v>
      </c>
      <c r="N135" s="169" t="s">
        <v>33</v>
      </c>
      <c r="O135" s="170">
        <v>0</v>
      </c>
      <c r="P135" s="170">
        <f t="shared" si="1"/>
        <v>0</v>
      </c>
      <c r="Q135" s="170">
        <v>0</v>
      </c>
      <c r="R135" s="170">
        <f t="shared" si="2"/>
        <v>0</v>
      </c>
      <c r="S135" s="170">
        <v>0</v>
      </c>
      <c r="T135" s="171">
        <f t="shared" si="3"/>
        <v>0</v>
      </c>
      <c r="AR135" s="138" t="s">
        <v>131</v>
      </c>
      <c r="AT135" s="138" t="s">
        <v>127</v>
      </c>
      <c r="AU135" s="138" t="s">
        <v>76</v>
      </c>
      <c r="AY135" s="16" t="s">
        <v>124</v>
      </c>
      <c r="BE135" s="139">
        <f t="shared" si="4"/>
        <v>0</v>
      </c>
      <c r="BF135" s="139">
        <f t="shared" si="5"/>
        <v>0</v>
      </c>
      <c r="BG135" s="139">
        <f t="shared" si="6"/>
        <v>0</v>
      </c>
      <c r="BH135" s="139">
        <f t="shared" si="7"/>
        <v>0</v>
      </c>
      <c r="BI135" s="139">
        <f t="shared" si="8"/>
        <v>0</v>
      </c>
      <c r="BJ135" s="16" t="s">
        <v>74</v>
      </c>
      <c r="BK135" s="139">
        <f t="shared" si="9"/>
        <v>0</v>
      </c>
      <c r="BL135" s="16" t="s">
        <v>131</v>
      </c>
      <c r="BM135" s="138" t="s">
        <v>192</v>
      </c>
    </row>
    <row r="136" spans="2:65" s="1" customFormat="1" ht="6.95" customHeight="1"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28"/>
    </row>
  </sheetData>
  <autoFilter ref="C118:K135" xr:uid="{00000000-0009-0000-0000-00000E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13"/>
  <sheetViews>
    <sheetView showGridLines="0" topLeftCell="A87" workbookViewId="0">
      <selection activeCell="I164" sqref="I164:I313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7" t="s">
        <v>5</v>
      </c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75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76</v>
      </c>
    </row>
    <row r="4" spans="2:46" ht="24.95" customHeight="1">
      <c r="B4" s="19"/>
      <c r="D4" s="20" t="s">
        <v>89</v>
      </c>
      <c r="L4" s="19"/>
      <c r="M4" s="82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13</v>
      </c>
      <c r="L6" s="19"/>
    </row>
    <row r="7" spans="2:46" ht="16.5" customHeight="1">
      <c r="B7" s="19"/>
      <c r="E7" s="232" t="str">
        <f>'Rekapitulace stavby'!K6</f>
        <v>Sako Brno</v>
      </c>
      <c r="F7" s="233"/>
      <c r="G7" s="233"/>
      <c r="H7" s="233"/>
      <c r="L7" s="19"/>
    </row>
    <row r="8" spans="2:46" s="1" customFormat="1" ht="12" customHeight="1">
      <c r="B8" s="28"/>
      <c r="D8" s="25" t="s">
        <v>90</v>
      </c>
      <c r="L8" s="28"/>
    </row>
    <row r="9" spans="2:46" s="1" customFormat="1" ht="25.5" customHeight="1">
      <c r="B9" s="28"/>
      <c r="E9" s="203" t="s">
        <v>842</v>
      </c>
      <c r="F9" s="231"/>
      <c r="G9" s="231"/>
      <c r="H9" s="231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5" t="s">
        <v>15</v>
      </c>
      <c r="F11" s="23" t="s">
        <v>1</v>
      </c>
      <c r="I11" s="25" t="s">
        <v>16</v>
      </c>
      <c r="J11" s="23" t="s">
        <v>1</v>
      </c>
      <c r="L11" s="28"/>
    </row>
    <row r="12" spans="2:46" s="1" customFormat="1" ht="12" customHeight="1">
      <c r="B12" s="28"/>
      <c r="D12" s="25" t="s">
        <v>17</v>
      </c>
      <c r="F12" s="23" t="s">
        <v>18</v>
      </c>
      <c r="I12" s="25" t="s">
        <v>19</v>
      </c>
      <c r="J12" s="48"/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5" t="s">
        <v>20</v>
      </c>
      <c r="I14" s="25" t="s">
        <v>21</v>
      </c>
      <c r="J14" s="23" t="str">
        <f>IF('Rekapitulace stavby'!AN10="","",'Rekapitulace stavby'!AN10)</f>
        <v/>
      </c>
      <c r="L14" s="28"/>
    </row>
    <row r="15" spans="2:46" s="1" customFormat="1" ht="18" customHeight="1">
      <c r="B15" s="28"/>
      <c r="E15" s="23" t="str">
        <f>IF('Rekapitulace stavby'!E11="","",'Rekapitulace stavby'!E11)</f>
        <v xml:space="preserve"> </v>
      </c>
      <c r="I15" s="25" t="s">
        <v>22</v>
      </c>
      <c r="J15" s="23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5" t="s">
        <v>23</v>
      </c>
      <c r="I17" s="25" t="s">
        <v>21</v>
      </c>
      <c r="J17" s="23" t="str">
        <f>'Rekapitulace stavby'!AN13</f>
        <v/>
      </c>
      <c r="L17" s="28"/>
    </row>
    <row r="18" spans="2:12" s="1" customFormat="1" ht="18" customHeight="1">
      <c r="B18" s="28"/>
      <c r="E18" s="219" t="str">
        <f>'Rekapitulace stavby'!E14</f>
        <v xml:space="preserve"> </v>
      </c>
      <c r="F18" s="219"/>
      <c r="G18" s="219"/>
      <c r="H18" s="219"/>
      <c r="I18" s="25" t="s">
        <v>22</v>
      </c>
      <c r="J18" s="23" t="str">
        <f>'Rekapitulace stavby'!AN14</f>
        <v/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5" t="s">
        <v>24</v>
      </c>
      <c r="I20" s="25" t="s">
        <v>21</v>
      </c>
      <c r="J20" s="23" t="str">
        <f>IF('Rekapitulace stavby'!AN16="","",'Rekapitulace stavby'!AN16)</f>
        <v/>
      </c>
      <c r="L20" s="28"/>
    </row>
    <row r="21" spans="2:12" s="1" customFormat="1" ht="18" customHeight="1">
      <c r="B21" s="28"/>
      <c r="E21" s="23" t="str">
        <f>IF('Rekapitulace stavby'!E17="","",'Rekapitulace stavby'!E17)</f>
        <v xml:space="preserve"> </v>
      </c>
      <c r="I21" s="25" t="s">
        <v>22</v>
      </c>
      <c r="J21" s="23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5" t="s">
        <v>26</v>
      </c>
      <c r="I23" s="25" t="s">
        <v>21</v>
      </c>
      <c r="J23" s="23" t="str">
        <f>IF('Rekapitulace stavby'!AN19="","",'Rekapitulace stavby'!AN19)</f>
        <v/>
      </c>
      <c r="L23" s="28"/>
    </row>
    <row r="24" spans="2:12" s="1" customFormat="1" ht="18" customHeight="1">
      <c r="B24" s="28"/>
      <c r="E24" s="23" t="str">
        <f>IF('Rekapitulace stavby'!E20="","",'Rekapitulace stavby'!E20)</f>
        <v xml:space="preserve"> </v>
      </c>
      <c r="I24" s="25" t="s">
        <v>22</v>
      </c>
      <c r="J24" s="23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5" t="s">
        <v>27</v>
      </c>
      <c r="L26" s="28"/>
    </row>
    <row r="27" spans="2:12" s="7" customFormat="1" ht="16.5" customHeight="1">
      <c r="B27" s="83"/>
      <c r="E27" s="221" t="s">
        <v>1</v>
      </c>
      <c r="F27" s="221"/>
      <c r="G27" s="221"/>
      <c r="H27" s="221"/>
      <c r="L27" s="83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4" t="s">
        <v>28</v>
      </c>
      <c r="J30" s="62">
        <f>ROUND(J129,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30</v>
      </c>
      <c r="I32" s="31" t="s">
        <v>29</v>
      </c>
      <c r="J32" s="31" t="s">
        <v>31</v>
      </c>
      <c r="L32" s="28"/>
    </row>
    <row r="33" spans="2:12" s="1" customFormat="1" ht="14.45" customHeight="1">
      <c r="B33" s="28"/>
      <c r="D33" s="51" t="s">
        <v>32</v>
      </c>
      <c r="E33" s="25" t="s">
        <v>33</v>
      </c>
      <c r="F33" s="85">
        <f>ROUND((SUM(BE129:BE312)),  2)</f>
        <v>0</v>
      </c>
      <c r="I33" s="86">
        <v>0.21</v>
      </c>
      <c r="J33" s="85">
        <f>ROUND(((SUM(BE129:BE312))*I33),  2)</f>
        <v>0</v>
      </c>
      <c r="L33" s="28"/>
    </row>
    <row r="34" spans="2:12" s="1" customFormat="1" ht="14.45" customHeight="1">
      <c r="B34" s="28"/>
      <c r="E34" s="25" t="s">
        <v>34</v>
      </c>
      <c r="F34" s="85">
        <f>ROUND((SUM(BF129:BF312)),  2)</f>
        <v>0</v>
      </c>
      <c r="I34" s="86">
        <v>0.12</v>
      </c>
      <c r="J34" s="85">
        <f>ROUND(((SUM(BF129:BF312))*I34),  2)</f>
        <v>0</v>
      </c>
      <c r="L34" s="28"/>
    </row>
    <row r="35" spans="2:12" s="1" customFormat="1" ht="14.45" hidden="1" customHeight="1">
      <c r="B35" s="28"/>
      <c r="E35" s="25" t="s">
        <v>35</v>
      </c>
      <c r="F35" s="85">
        <f>ROUND((SUM(BG129:BG312)),  2)</f>
        <v>0</v>
      </c>
      <c r="I35" s="86">
        <v>0.21</v>
      </c>
      <c r="J35" s="85">
        <f>0</f>
        <v>0</v>
      </c>
      <c r="L35" s="28"/>
    </row>
    <row r="36" spans="2:12" s="1" customFormat="1" ht="14.45" hidden="1" customHeight="1">
      <c r="B36" s="28"/>
      <c r="E36" s="25" t="s">
        <v>36</v>
      </c>
      <c r="F36" s="85">
        <f>ROUND((SUM(BH129:BH312)),  2)</f>
        <v>0</v>
      </c>
      <c r="I36" s="86">
        <v>0.12</v>
      </c>
      <c r="J36" s="85">
        <f>0</f>
        <v>0</v>
      </c>
      <c r="L36" s="28"/>
    </row>
    <row r="37" spans="2:12" s="1" customFormat="1" ht="14.45" hidden="1" customHeight="1">
      <c r="B37" s="28"/>
      <c r="E37" s="25" t="s">
        <v>37</v>
      </c>
      <c r="F37" s="85">
        <f>ROUND((SUM(BI129:BI312)),  2)</f>
        <v>0</v>
      </c>
      <c r="I37" s="86">
        <v>0</v>
      </c>
      <c r="J37" s="85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7"/>
      <c r="D39" s="88" t="s">
        <v>38</v>
      </c>
      <c r="E39" s="53"/>
      <c r="F39" s="53"/>
      <c r="G39" s="89" t="s">
        <v>39</v>
      </c>
      <c r="H39" s="90" t="s">
        <v>40</v>
      </c>
      <c r="I39" s="53"/>
      <c r="J39" s="91">
        <f>SUM(J30:J37)</f>
        <v>0</v>
      </c>
      <c r="K39" s="92"/>
      <c r="L39" s="28"/>
    </row>
    <row r="40" spans="2:12" s="1" customFormat="1" ht="14.45" customHeight="1">
      <c r="B40" s="28"/>
      <c r="L40" s="28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43</v>
      </c>
      <c r="E61" s="30"/>
      <c r="F61" s="93" t="s">
        <v>44</v>
      </c>
      <c r="G61" s="39" t="s">
        <v>43</v>
      </c>
      <c r="H61" s="30"/>
      <c r="I61" s="30"/>
      <c r="J61" s="94" t="s">
        <v>44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45</v>
      </c>
      <c r="E65" s="38"/>
      <c r="F65" s="38"/>
      <c r="G65" s="37" t="s">
        <v>46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43</v>
      </c>
      <c r="E76" s="30"/>
      <c r="F76" s="93" t="s">
        <v>44</v>
      </c>
      <c r="G76" s="39" t="s">
        <v>43</v>
      </c>
      <c r="H76" s="30"/>
      <c r="I76" s="30"/>
      <c r="J76" s="94" t="s">
        <v>44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20" t="s">
        <v>91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5" t="s">
        <v>13</v>
      </c>
      <c r="L84" s="28"/>
    </row>
    <row r="85" spans="2:47" s="1" customFormat="1" ht="16.5" customHeight="1">
      <c r="B85" s="28"/>
      <c r="E85" s="232" t="str">
        <f>E7</f>
        <v>Sako Brno</v>
      </c>
      <c r="F85" s="233"/>
      <c r="G85" s="233"/>
      <c r="H85" s="233"/>
      <c r="L85" s="28"/>
    </row>
    <row r="86" spans="2:47" s="1" customFormat="1" ht="12" customHeight="1">
      <c r="B86" s="28"/>
      <c r="C86" s="25" t="s">
        <v>90</v>
      </c>
      <c r="L86" s="28"/>
    </row>
    <row r="87" spans="2:47" s="1" customFormat="1" ht="28.5" customHeight="1">
      <c r="B87" s="28"/>
      <c r="E87" s="203" t="str">
        <f>E9</f>
        <v>SO04 - ČSPH vč. zpevněných ploch
D.1.1 Architektonicko-stavební řešení (část první - kiosek)</v>
      </c>
      <c r="F87" s="231"/>
      <c r="G87" s="231"/>
      <c r="H87" s="231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5" t="s">
        <v>17</v>
      </c>
      <c r="F89" s="23" t="str">
        <f>F12</f>
        <v xml:space="preserve"> </v>
      </c>
      <c r="I89" s="25" t="s">
        <v>19</v>
      </c>
      <c r="J89" s="48" t="str">
        <f>IF(J12="","",J12)</f>
        <v/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5" t="s">
        <v>20</v>
      </c>
      <c r="F91" s="23" t="str">
        <f>E15</f>
        <v xml:space="preserve"> </v>
      </c>
      <c r="I91" s="25" t="s">
        <v>24</v>
      </c>
      <c r="J91" s="26" t="str">
        <f>E21</f>
        <v xml:space="preserve"> </v>
      </c>
      <c r="L91" s="28"/>
    </row>
    <row r="92" spans="2:47" s="1" customFormat="1" ht="15.2" customHeight="1">
      <c r="B92" s="28"/>
      <c r="C92" s="25" t="s">
        <v>23</v>
      </c>
      <c r="F92" s="23" t="str">
        <f>IF(E18="","",E18)</f>
        <v xml:space="preserve"> </v>
      </c>
      <c r="I92" s="25" t="s">
        <v>26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5" t="s">
        <v>92</v>
      </c>
      <c r="D94" s="87"/>
      <c r="E94" s="87"/>
      <c r="F94" s="87"/>
      <c r="G94" s="87"/>
      <c r="H94" s="87"/>
      <c r="I94" s="87"/>
      <c r="J94" s="96" t="s">
        <v>93</v>
      </c>
      <c r="K94" s="87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7" t="s">
        <v>94</v>
      </c>
      <c r="J96" s="62">
        <f>J129</f>
        <v>0</v>
      </c>
      <c r="L96" s="28"/>
      <c r="AU96" s="16" t="s">
        <v>95</v>
      </c>
    </row>
    <row r="97" spans="2:12" s="8" customFormat="1" ht="24.95" customHeight="1">
      <c r="B97" s="98"/>
      <c r="D97" s="99" t="s">
        <v>96</v>
      </c>
      <c r="E97" s="100"/>
      <c r="F97" s="100"/>
      <c r="G97" s="100"/>
      <c r="H97" s="100"/>
      <c r="I97" s="100"/>
      <c r="J97" s="101">
        <f>J130</f>
        <v>0</v>
      </c>
      <c r="L97" s="98"/>
    </row>
    <row r="98" spans="2:12" s="9" customFormat="1" ht="19.899999999999999" customHeight="1">
      <c r="B98" s="102"/>
      <c r="D98" s="103" t="s">
        <v>97</v>
      </c>
      <c r="E98" s="104"/>
      <c r="F98" s="104"/>
      <c r="G98" s="104"/>
      <c r="H98" s="104"/>
      <c r="I98" s="104"/>
      <c r="J98" s="105">
        <f>J131</f>
        <v>0</v>
      </c>
      <c r="L98" s="102"/>
    </row>
    <row r="99" spans="2:12" s="9" customFormat="1" ht="19.899999999999999" customHeight="1">
      <c r="B99" s="102"/>
      <c r="D99" s="103" t="s">
        <v>98</v>
      </c>
      <c r="E99" s="104"/>
      <c r="F99" s="104"/>
      <c r="G99" s="104"/>
      <c r="H99" s="104"/>
      <c r="I99" s="104"/>
      <c r="J99" s="105">
        <f>J140</f>
        <v>0</v>
      </c>
      <c r="L99" s="102"/>
    </row>
    <row r="100" spans="2:12" s="9" customFormat="1" ht="19.899999999999999" customHeight="1">
      <c r="B100" s="102"/>
      <c r="D100" s="103" t="s">
        <v>99</v>
      </c>
      <c r="E100" s="104"/>
      <c r="F100" s="104"/>
      <c r="G100" s="104"/>
      <c r="H100" s="104"/>
      <c r="I100" s="104"/>
      <c r="J100" s="105">
        <f>J149</f>
        <v>0</v>
      </c>
      <c r="L100" s="102"/>
    </row>
    <row r="101" spans="2:12" s="9" customFormat="1" ht="19.899999999999999" customHeight="1">
      <c r="B101" s="102"/>
      <c r="D101" s="103" t="s">
        <v>100</v>
      </c>
      <c r="E101" s="104"/>
      <c r="F101" s="104"/>
      <c r="G101" s="104"/>
      <c r="H101" s="104"/>
      <c r="I101" s="104"/>
      <c r="J101" s="105">
        <f>J175</f>
        <v>0</v>
      </c>
      <c r="L101" s="102"/>
    </row>
    <row r="102" spans="2:12" s="9" customFormat="1" ht="19.899999999999999" customHeight="1">
      <c r="B102" s="102"/>
      <c r="D102" s="103" t="s">
        <v>101</v>
      </c>
      <c r="E102" s="104"/>
      <c r="F102" s="104"/>
      <c r="G102" s="104"/>
      <c r="H102" s="104"/>
      <c r="I102" s="104"/>
      <c r="J102" s="105">
        <f>J207</f>
        <v>0</v>
      </c>
      <c r="L102" s="102"/>
    </row>
    <row r="103" spans="2:12" s="9" customFormat="1" ht="19.899999999999999" customHeight="1">
      <c r="B103" s="102"/>
      <c r="D103" s="103" t="s">
        <v>102</v>
      </c>
      <c r="E103" s="104"/>
      <c r="F103" s="104"/>
      <c r="G103" s="104"/>
      <c r="H103" s="104"/>
      <c r="I103" s="104"/>
      <c r="J103" s="105">
        <f>J235</f>
        <v>0</v>
      </c>
      <c r="L103" s="102"/>
    </row>
    <row r="104" spans="2:12" s="9" customFormat="1" ht="19.899999999999999" customHeight="1">
      <c r="B104" s="102"/>
      <c r="D104" s="103" t="s">
        <v>103</v>
      </c>
      <c r="E104" s="104"/>
      <c r="F104" s="104"/>
      <c r="G104" s="104"/>
      <c r="H104" s="104"/>
      <c r="I104" s="104"/>
      <c r="J104" s="105">
        <f>J238</f>
        <v>0</v>
      </c>
      <c r="L104" s="102"/>
    </row>
    <row r="105" spans="2:12" s="9" customFormat="1" ht="19.899999999999999" customHeight="1">
      <c r="B105" s="102"/>
      <c r="D105" s="103" t="s">
        <v>104</v>
      </c>
      <c r="E105" s="104"/>
      <c r="F105" s="104"/>
      <c r="G105" s="104"/>
      <c r="H105" s="104"/>
      <c r="I105" s="104"/>
      <c r="J105" s="105">
        <f>J250</f>
        <v>0</v>
      </c>
      <c r="L105" s="102"/>
    </row>
    <row r="106" spans="2:12" s="9" customFormat="1" ht="19.899999999999999" customHeight="1">
      <c r="B106" s="102"/>
      <c r="D106" s="103" t="s">
        <v>105</v>
      </c>
      <c r="E106" s="104"/>
      <c r="F106" s="104"/>
      <c r="G106" s="104"/>
      <c r="H106" s="104"/>
      <c r="I106" s="104"/>
      <c r="J106" s="105">
        <f>J267</f>
        <v>0</v>
      </c>
      <c r="L106" s="102"/>
    </row>
    <row r="107" spans="2:12" s="9" customFormat="1" ht="19.899999999999999" customHeight="1">
      <c r="B107" s="102"/>
      <c r="D107" s="103" t="s">
        <v>106</v>
      </c>
      <c r="E107" s="104"/>
      <c r="F107" s="104"/>
      <c r="G107" s="104"/>
      <c r="H107" s="104"/>
      <c r="I107" s="104"/>
      <c r="J107" s="105">
        <f>J280</f>
        <v>0</v>
      </c>
      <c r="L107" s="102"/>
    </row>
    <row r="108" spans="2:12" s="9" customFormat="1" ht="19.899999999999999" customHeight="1">
      <c r="B108" s="102"/>
      <c r="D108" s="103" t="s">
        <v>107</v>
      </c>
      <c r="E108" s="104"/>
      <c r="F108" s="104"/>
      <c r="G108" s="104"/>
      <c r="H108" s="104"/>
      <c r="I108" s="104"/>
      <c r="J108" s="105">
        <f>J289</f>
        <v>0</v>
      </c>
      <c r="L108" s="102"/>
    </row>
    <row r="109" spans="2:12" s="9" customFormat="1" ht="19.899999999999999" customHeight="1">
      <c r="B109" s="102"/>
      <c r="D109" s="103" t="s">
        <v>108</v>
      </c>
      <c r="E109" s="104"/>
      <c r="F109" s="104"/>
      <c r="G109" s="104"/>
      <c r="H109" s="104"/>
      <c r="I109" s="104"/>
      <c r="J109" s="105">
        <f>J303</f>
        <v>0</v>
      </c>
      <c r="L109" s="102"/>
    </row>
    <row r="110" spans="2:12" s="1" customFormat="1" ht="21.75" customHeight="1">
      <c r="B110" s="28"/>
      <c r="L110" s="28"/>
    </row>
    <row r="111" spans="2:12" s="1" customFormat="1" ht="6.95" customHeight="1"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28"/>
    </row>
    <row r="115" spans="2:20" s="1" customFormat="1" ht="6.95" customHeight="1">
      <c r="B115" s="42"/>
      <c r="C115" s="43"/>
      <c r="D115" s="43"/>
      <c r="E115" s="43"/>
      <c r="F115" s="43"/>
      <c r="G115" s="43"/>
      <c r="H115" s="43"/>
      <c r="I115" s="43"/>
      <c r="J115" s="43"/>
      <c r="K115" s="43"/>
      <c r="L115" s="28"/>
    </row>
    <row r="116" spans="2:20" s="1" customFormat="1" ht="24.95" customHeight="1">
      <c r="B116" s="28"/>
      <c r="C116" s="20" t="s">
        <v>109</v>
      </c>
      <c r="L116" s="28"/>
    </row>
    <row r="117" spans="2:20" s="1" customFormat="1" ht="6.95" customHeight="1">
      <c r="B117" s="28"/>
      <c r="L117" s="28"/>
    </row>
    <row r="118" spans="2:20" s="1" customFormat="1" ht="12" customHeight="1">
      <c r="B118" s="28"/>
      <c r="C118" s="25" t="s">
        <v>13</v>
      </c>
      <c r="L118" s="28"/>
    </row>
    <row r="119" spans="2:20" s="1" customFormat="1" ht="16.5" customHeight="1">
      <c r="B119" s="28"/>
      <c r="E119" s="232" t="str">
        <f>E7</f>
        <v>Sako Brno</v>
      </c>
      <c r="F119" s="233"/>
      <c r="G119" s="233"/>
      <c r="H119" s="233"/>
      <c r="L119" s="28"/>
    </row>
    <row r="120" spans="2:20" s="1" customFormat="1" ht="12" customHeight="1">
      <c r="B120" s="28"/>
      <c r="C120" s="25" t="s">
        <v>90</v>
      </c>
      <c r="L120" s="28"/>
    </row>
    <row r="121" spans="2:20" s="1" customFormat="1" ht="31.5" customHeight="1">
      <c r="B121" s="28"/>
      <c r="E121" s="203" t="str">
        <f>E9</f>
        <v>SO04 - ČSPH vč. zpevněných ploch
D.1.1 Architektonicko-stavební řešení (část první - kiosek)</v>
      </c>
      <c r="F121" s="231"/>
      <c r="G121" s="231"/>
      <c r="H121" s="231"/>
      <c r="L121" s="28"/>
    </row>
    <row r="122" spans="2:20" s="1" customFormat="1" ht="6.95" customHeight="1">
      <c r="B122" s="28"/>
      <c r="L122" s="28"/>
    </row>
    <row r="123" spans="2:20" s="1" customFormat="1" ht="12" customHeight="1">
      <c r="B123" s="28"/>
      <c r="C123" s="25" t="s">
        <v>17</v>
      </c>
      <c r="F123" s="23" t="str">
        <f>F12</f>
        <v xml:space="preserve"> </v>
      </c>
      <c r="I123" s="25" t="s">
        <v>19</v>
      </c>
      <c r="J123" s="48" t="str">
        <f>IF(J12="","",J12)</f>
        <v/>
      </c>
      <c r="L123" s="28"/>
    </row>
    <row r="124" spans="2:20" s="1" customFormat="1" ht="6.95" customHeight="1">
      <c r="B124" s="28"/>
      <c r="L124" s="28"/>
    </row>
    <row r="125" spans="2:20" s="1" customFormat="1" ht="15.2" customHeight="1">
      <c r="B125" s="28"/>
      <c r="C125" s="25" t="s">
        <v>20</v>
      </c>
      <c r="F125" s="23" t="str">
        <f>E15</f>
        <v xml:space="preserve"> </v>
      </c>
      <c r="I125" s="25" t="s">
        <v>24</v>
      </c>
      <c r="J125" s="26" t="str">
        <f>E21</f>
        <v xml:space="preserve"> </v>
      </c>
      <c r="L125" s="28"/>
    </row>
    <row r="126" spans="2:20" s="1" customFormat="1" ht="15.2" customHeight="1">
      <c r="B126" s="28"/>
      <c r="C126" s="25" t="s">
        <v>23</v>
      </c>
      <c r="F126" s="23" t="str">
        <f>IF(E18="","",E18)</f>
        <v xml:space="preserve"> </v>
      </c>
      <c r="I126" s="25" t="s">
        <v>26</v>
      </c>
      <c r="J126" s="26" t="str">
        <f>E24</f>
        <v xml:space="preserve"> </v>
      </c>
      <c r="L126" s="28"/>
    </row>
    <row r="127" spans="2:20" s="1" customFormat="1" ht="10.35" customHeight="1">
      <c r="B127" s="28"/>
      <c r="L127" s="28"/>
    </row>
    <row r="128" spans="2:20" s="10" customFormat="1" ht="29.25" customHeight="1">
      <c r="B128" s="106"/>
      <c r="C128" s="107" t="s">
        <v>110</v>
      </c>
      <c r="D128" s="108" t="s">
        <v>53</v>
      </c>
      <c r="E128" s="108" t="s">
        <v>49</v>
      </c>
      <c r="F128" s="108" t="s">
        <v>50</v>
      </c>
      <c r="G128" s="108" t="s">
        <v>111</v>
      </c>
      <c r="H128" s="108" t="s">
        <v>112</v>
      </c>
      <c r="I128" s="108" t="s">
        <v>113</v>
      </c>
      <c r="J128" s="109" t="s">
        <v>93</v>
      </c>
      <c r="K128" s="110" t="s">
        <v>114</v>
      </c>
      <c r="L128" s="106"/>
      <c r="M128" s="55" t="s">
        <v>1</v>
      </c>
      <c r="N128" s="56" t="s">
        <v>32</v>
      </c>
      <c r="O128" s="56" t="s">
        <v>115</v>
      </c>
      <c r="P128" s="56" t="s">
        <v>116</v>
      </c>
      <c r="Q128" s="56" t="s">
        <v>117</v>
      </c>
      <c r="R128" s="56" t="s">
        <v>118</v>
      </c>
      <c r="S128" s="56" t="s">
        <v>119</v>
      </c>
      <c r="T128" s="57" t="s">
        <v>120</v>
      </c>
    </row>
    <row r="129" spans="2:65" s="1" customFormat="1" ht="22.9" customHeight="1">
      <c r="B129" s="28"/>
      <c r="C129" s="60" t="s">
        <v>121</v>
      </c>
      <c r="J129" s="111">
        <f>BK129</f>
        <v>0</v>
      </c>
      <c r="L129" s="28"/>
      <c r="M129" s="58"/>
      <c r="N129" s="49"/>
      <c r="O129" s="49"/>
      <c r="P129" s="112">
        <f>P130</f>
        <v>0</v>
      </c>
      <c r="Q129" s="49"/>
      <c r="R129" s="112">
        <f>R130</f>
        <v>0</v>
      </c>
      <c r="S129" s="49"/>
      <c r="T129" s="113">
        <f>T130</f>
        <v>0</v>
      </c>
      <c r="AT129" s="16" t="s">
        <v>67</v>
      </c>
      <c r="AU129" s="16" t="s">
        <v>95</v>
      </c>
      <c r="BK129" s="114">
        <f>BK130</f>
        <v>0</v>
      </c>
    </row>
    <row r="130" spans="2:65" s="11" customFormat="1" ht="25.9" customHeight="1">
      <c r="B130" s="115"/>
      <c r="D130" s="116" t="s">
        <v>67</v>
      </c>
      <c r="E130" s="117" t="s">
        <v>122</v>
      </c>
      <c r="F130" s="117" t="s">
        <v>123</v>
      </c>
      <c r="J130" s="118">
        <f>BK130</f>
        <v>0</v>
      </c>
      <c r="L130" s="115"/>
      <c r="M130" s="119"/>
      <c r="P130" s="120">
        <f>P131+P140+P149+P175+P207+P235+P238+P250+P267+P280+P289+P303</f>
        <v>0</v>
      </c>
      <c r="R130" s="120">
        <f>R131+R140+R149+R175+R207+R235+R238+R250+R267+R280+R289+R303</f>
        <v>0</v>
      </c>
      <c r="T130" s="121">
        <f>T131+T140+T149+T175+T207+T235+T238+T250+T267+T280+T289+T303</f>
        <v>0</v>
      </c>
      <c r="AR130" s="116" t="s">
        <v>76</v>
      </c>
      <c r="AT130" s="122" t="s">
        <v>67</v>
      </c>
      <c r="AU130" s="122" t="s">
        <v>68</v>
      </c>
      <c r="AY130" s="116" t="s">
        <v>124</v>
      </c>
      <c r="BK130" s="123">
        <f>BK131+BK140+BK149+BK175+BK207+BK235+BK238+BK250+BK267+BK280+BK289+BK303</f>
        <v>0</v>
      </c>
    </row>
    <row r="131" spans="2:65" s="11" customFormat="1" ht="22.9" customHeight="1">
      <c r="B131" s="115"/>
      <c r="D131" s="116" t="s">
        <v>67</v>
      </c>
      <c r="E131" s="124" t="s">
        <v>125</v>
      </c>
      <c r="F131" s="124" t="s">
        <v>126</v>
      </c>
      <c r="J131" s="125">
        <f>BK131</f>
        <v>0</v>
      </c>
      <c r="L131" s="115"/>
      <c r="M131" s="119"/>
      <c r="P131" s="120">
        <f>SUM(P132:P139)</f>
        <v>0</v>
      </c>
      <c r="R131" s="120">
        <f>SUM(R132:R139)</f>
        <v>0</v>
      </c>
      <c r="T131" s="121">
        <f>SUM(T132:T139)</f>
        <v>0</v>
      </c>
      <c r="AR131" s="116" t="s">
        <v>74</v>
      </c>
      <c r="AT131" s="122" t="s">
        <v>67</v>
      </c>
      <c r="AU131" s="122" t="s">
        <v>74</v>
      </c>
      <c r="AY131" s="116" t="s">
        <v>124</v>
      </c>
      <c r="BK131" s="123">
        <f>SUM(BK132:BK139)</f>
        <v>0</v>
      </c>
    </row>
    <row r="132" spans="2:65" s="1" customFormat="1" ht="24.2" customHeight="1">
      <c r="B132" s="126"/>
      <c r="C132" s="127" t="s">
        <v>74</v>
      </c>
      <c r="D132" s="127" t="s">
        <v>127</v>
      </c>
      <c r="E132" s="128" t="s">
        <v>128</v>
      </c>
      <c r="F132" s="129" t="s">
        <v>129</v>
      </c>
      <c r="G132" s="130" t="s">
        <v>130</v>
      </c>
      <c r="H132" s="131">
        <v>2.1</v>
      </c>
      <c r="I132" s="132"/>
      <c r="J132" s="132">
        <f>ROUND(I132*H132,2)</f>
        <v>0</v>
      </c>
      <c r="K132" s="133"/>
      <c r="L132" s="28"/>
      <c r="M132" s="134" t="s">
        <v>1</v>
      </c>
      <c r="N132" s="135" t="s">
        <v>33</v>
      </c>
      <c r="O132" s="136">
        <v>0</v>
      </c>
      <c r="P132" s="136">
        <f>O132*H132</f>
        <v>0</v>
      </c>
      <c r="Q132" s="136">
        <v>0</v>
      </c>
      <c r="R132" s="136">
        <f>Q132*H132</f>
        <v>0</v>
      </c>
      <c r="S132" s="136">
        <v>0</v>
      </c>
      <c r="T132" s="137">
        <f>S132*H132</f>
        <v>0</v>
      </c>
      <c r="AR132" s="138" t="s">
        <v>131</v>
      </c>
      <c r="AT132" s="138" t="s">
        <v>127</v>
      </c>
      <c r="AU132" s="138" t="s">
        <v>76</v>
      </c>
      <c r="AY132" s="16" t="s">
        <v>124</v>
      </c>
      <c r="BE132" s="139">
        <f>IF(N132="základní",J132,0)</f>
        <v>0</v>
      </c>
      <c r="BF132" s="139">
        <f>IF(N132="snížená",J132,0)</f>
        <v>0</v>
      </c>
      <c r="BG132" s="139">
        <f>IF(N132="zákl. přenesená",J132,0)</f>
        <v>0</v>
      </c>
      <c r="BH132" s="139">
        <f>IF(N132="sníž. přenesená",J132,0)</f>
        <v>0</v>
      </c>
      <c r="BI132" s="139">
        <f>IF(N132="nulová",J132,0)</f>
        <v>0</v>
      </c>
      <c r="BJ132" s="16" t="s">
        <v>74</v>
      </c>
      <c r="BK132" s="139">
        <f>ROUND(I132*H132,2)</f>
        <v>0</v>
      </c>
      <c r="BL132" s="16" t="s">
        <v>131</v>
      </c>
      <c r="BM132" s="138" t="s">
        <v>76</v>
      </c>
    </row>
    <row r="133" spans="2:65" s="12" customFormat="1">
      <c r="B133" s="140"/>
      <c r="D133" s="141" t="s">
        <v>132</v>
      </c>
      <c r="E133" s="142" t="s">
        <v>1</v>
      </c>
      <c r="F133" s="143" t="s">
        <v>133</v>
      </c>
      <c r="H133" s="144">
        <v>2.1</v>
      </c>
      <c r="L133" s="140"/>
      <c r="M133" s="145"/>
      <c r="T133" s="146"/>
      <c r="AT133" s="142" t="s">
        <v>132</v>
      </c>
      <c r="AU133" s="142" t="s">
        <v>76</v>
      </c>
      <c r="AV133" s="12" t="s">
        <v>76</v>
      </c>
      <c r="AW133" s="12" t="s">
        <v>25</v>
      </c>
      <c r="AX133" s="12" t="s">
        <v>68</v>
      </c>
      <c r="AY133" s="142" t="s">
        <v>124</v>
      </c>
    </row>
    <row r="134" spans="2:65" s="13" customFormat="1">
      <c r="B134" s="147"/>
      <c r="D134" s="141" t="s">
        <v>132</v>
      </c>
      <c r="E134" s="148" t="s">
        <v>1</v>
      </c>
      <c r="F134" s="149" t="s">
        <v>134</v>
      </c>
      <c r="H134" s="150">
        <v>2.1</v>
      </c>
      <c r="L134" s="147"/>
      <c r="M134" s="151"/>
      <c r="T134" s="152"/>
      <c r="AT134" s="148" t="s">
        <v>132</v>
      </c>
      <c r="AU134" s="148" t="s">
        <v>76</v>
      </c>
      <c r="AV134" s="13" t="s">
        <v>131</v>
      </c>
      <c r="AW134" s="13" t="s">
        <v>25</v>
      </c>
      <c r="AX134" s="13" t="s">
        <v>74</v>
      </c>
      <c r="AY134" s="148" t="s">
        <v>124</v>
      </c>
    </row>
    <row r="135" spans="2:65" s="1" customFormat="1" ht="24.2" customHeight="1">
      <c r="B135" s="126"/>
      <c r="C135" s="127" t="s">
        <v>76</v>
      </c>
      <c r="D135" s="127" t="s">
        <v>127</v>
      </c>
      <c r="E135" s="128" t="s">
        <v>135</v>
      </c>
      <c r="F135" s="129" t="s">
        <v>136</v>
      </c>
      <c r="G135" s="130" t="s">
        <v>137</v>
      </c>
      <c r="H135" s="131">
        <v>3</v>
      </c>
      <c r="I135" s="132"/>
      <c r="J135" s="132">
        <f>ROUND(I135*H135,2)</f>
        <v>0</v>
      </c>
      <c r="K135" s="133"/>
      <c r="L135" s="28"/>
      <c r="M135" s="134" t="s">
        <v>1</v>
      </c>
      <c r="N135" s="135" t="s">
        <v>33</v>
      </c>
      <c r="O135" s="136">
        <v>0</v>
      </c>
      <c r="P135" s="136">
        <f>O135*H135</f>
        <v>0</v>
      </c>
      <c r="Q135" s="136">
        <v>0</v>
      </c>
      <c r="R135" s="136">
        <f>Q135*H135</f>
        <v>0</v>
      </c>
      <c r="S135" s="136">
        <v>0</v>
      </c>
      <c r="T135" s="137">
        <f>S135*H135</f>
        <v>0</v>
      </c>
      <c r="AR135" s="138" t="s">
        <v>131</v>
      </c>
      <c r="AT135" s="138" t="s">
        <v>127</v>
      </c>
      <c r="AU135" s="138" t="s">
        <v>76</v>
      </c>
      <c r="AY135" s="16" t="s">
        <v>124</v>
      </c>
      <c r="BE135" s="139">
        <f>IF(N135="základní",J135,0)</f>
        <v>0</v>
      </c>
      <c r="BF135" s="139">
        <f>IF(N135="snížená",J135,0)</f>
        <v>0</v>
      </c>
      <c r="BG135" s="139">
        <f>IF(N135="zákl. přenesená",J135,0)</f>
        <v>0</v>
      </c>
      <c r="BH135" s="139">
        <f>IF(N135="sníž. přenesená",J135,0)</f>
        <v>0</v>
      </c>
      <c r="BI135" s="139">
        <f>IF(N135="nulová",J135,0)</f>
        <v>0</v>
      </c>
      <c r="BJ135" s="16" t="s">
        <v>74</v>
      </c>
      <c r="BK135" s="139">
        <f>ROUND(I135*H135,2)</f>
        <v>0</v>
      </c>
      <c r="BL135" s="16" t="s">
        <v>131</v>
      </c>
      <c r="BM135" s="138" t="s">
        <v>131</v>
      </c>
    </row>
    <row r="136" spans="2:65" s="1" customFormat="1" ht="24.2" customHeight="1">
      <c r="B136" s="126"/>
      <c r="C136" s="127" t="s">
        <v>125</v>
      </c>
      <c r="D136" s="127" t="s">
        <v>127</v>
      </c>
      <c r="E136" s="128" t="s">
        <v>138</v>
      </c>
      <c r="F136" s="129" t="s">
        <v>139</v>
      </c>
      <c r="G136" s="130" t="s">
        <v>130</v>
      </c>
      <c r="H136" s="131">
        <v>3.2</v>
      </c>
      <c r="I136" s="132"/>
      <c r="J136" s="132">
        <f>ROUND(I136*H136,2)</f>
        <v>0</v>
      </c>
      <c r="K136" s="133"/>
      <c r="L136" s="28"/>
      <c r="M136" s="134" t="s">
        <v>1</v>
      </c>
      <c r="N136" s="135" t="s">
        <v>33</v>
      </c>
      <c r="O136" s="136">
        <v>0</v>
      </c>
      <c r="P136" s="136">
        <f>O136*H136</f>
        <v>0</v>
      </c>
      <c r="Q136" s="136">
        <v>0</v>
      </c>
      <c r="R136" s="136">
        <f>Q136*H136</f>
        <v>0</v>
      </c>
      <c r="S136" s="136">
        <v>0</v>
      </c>
      <c r="T136" s="137">
        <f>S136*H136</f>
        <v>0</v>
      </c>
      <c r="AR136" s="138" t="s">
        <v>131</v>
      </c>
      <c r="AT136" s="138" t="s">
        <v>127</v>
      </c>
      <c r="AU136" s="138" t="s">
        <v>76</v>
      </c>
      <c r="AY136" s="16" t="s">
        <v>124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6" t="s">
        <v>74</v>
      </c>
      <c r="BK136" s="139">
        <f>ROUND(I136*H136,2)</f>
        <v>0</v>
      </c>
      <c r="BL136" s="16" t="s">
        <v>131</v>
      </c>
      <c r="BM136" s="138" t="s">
        <v>140</v>
      </c>
    </row>
    <row r="137" spans="2:65" s="12" customFormat="1">
      <c r="B137" s="140"/>
      <c r="D137" s="141" t="s">
        <v>132</v>
      </c>
      <c r="E137" s="142" t="s">
        <v>1</v>
      </c>
      <c r="F137" s="143" t="s">
        <v>141</v>
      </c>
      <c r="H137" s="144">
        <v>1.8</v>
      </c>
      <c r="L137" s="140"/>
      <c r="M137" s="145"/>
      <c r="T137" s="146"/>
      <c r="AT137" s="142" t="s">
        <v>132</v>
      </c>
      <c r="AU137" s="142" t="s">
        <v>76</v>
      </c>
      <c r="AV137" s="12" t="s">
        <v>76</v>
      </c>
      <c r="AW137" s="12" t="s">
        <v>25</v>
      </c>
      <c r="AX137" s="12" t="s">
        <v>68</v>
      </c>
      <c r="AY137" s="142" t="s">
        <v>124</v>
      </c>
    </row>
    <row r="138" spans="2:65" s="12" customFormat="1">
      <c r="B138" s="140"/>
      <c r="D138" s="141" t="s">
        <v>132</v>
      </c>
      <c r="E138" s="142" t="s">
        <v>1</v>
      </c>
      <c r="F138" s="143" t="s">
        <v>142</v>
      </c>
      <c r="H138" s="144">
        <v>1.4</v>
      </c>
      <c r="L138" s="140"/>
      <c r="M138" s="145"/>
      <c r="T138" s="146"/>
      <c r="AT138" s="142" t="s">
        <v>132</v>
      </c>
      <c r="AU138" s="142" t="s">
        <v>76</v>
      </c>
      <c r="AV138" s="12" t="s">
        <v>76</v>
      </c>
      <c r="AW138" s="12" t="s">
        <v>25</v>
      </c>
      <c r="AX138" s="12" t="s">
        <v>68</v>
      </c>
      <c r="AY138" s="142" t="s">
        <v>124</v>
      </c>
    </row>
    <row r="139" spans="2:65" s="13" customFormat="1">
      <c r="B139" s="147"/>
      <c r="D139" s="141" t="s">
        <v>132</v>
      </c>
      <c r="E139" s="148" t="s">
        <v>1</v>
      </c>
      <c r="F139" s="149" t="s">
        <v>134</v>
      </c>
      <c r="H139" s="150">
        <v>3.2</v>
      </c>
      <c r="L139" s="147"/>
      <c r="M139" s="151"/>
      <c r="T139" s="152"/>
      <c r="AT139" s="148" t="s">
        <v>132</v>
      </c>
      <c r="AU139" s="148" t="s">
        <v>76</v>
      </c>
      <c r="AV139" s="13" t="s">
        <v>131</v>
      </c>
      <c r="AW139" s="13" t="s">
        <v>25</v>
      </c>
      <c r="AX139" s="13" t="s">
        <v>74</v>
      </c>
      <c r="AY139" s="148" t="s">
        <v>124</v>
      </c>
    </row>
    <row r="140" spans="2:65" s="11" customFormat="1" ht="22.9" customHeight="1">
      <c r="B140" s="115"/>
      <c r="D140" s="116" t="s">
        <v>67</v>
      </c>
      <c r="E140" s="124" t="s">
        <v>140</v>
      </c>
      <c r="F140" s="124" t="s">
        <v>143</v>
      </c>
      <c r="J140" s="125">
        <f>BK140</f>
        <v>0</v>
      </c>
      <c r="L140" s="115"/>
      <c r="M140" s="119"/>
      <c r="P140" s="120">
        <f>SUM(P141:P148)</f>
        <v>0</v>
      </c>
      <c r="R140" s="120">
        <f>SUM(R141:R148)</f>
        <v>0</v>
      </c>
      <c r="T140" s="121">
        <f>SUM(T141:T148)</f>
        <v>0</v>
      </c>
      <c r="AR140" s="116" t="s">
        <v>74</v>
      </c>
      <c r="AT140" s="122" t="s">
        <v>67</v>
      </c>
      <c r="AU140" s="122" t="s">
        <v>74</v>
      </c>
      <c r="AY140" s="116" t="s">
        <v>124</v>
      </c>
      <c r="BK140" s="123">
        <f>SUM(BK141:BK148)</f>
        <v>0</v>
      </c>
    </row>
    <row r="141" spans="2:65" s="1" customFormat="1" ht="24.2" customHeight="1">
      <c r="B141" s="126"/>
      <c r="C141" s="127" t="s">
        <v>131</v>
      </c>
      <c r="D141" s="127" t="s">
        <v>127</v>
      </c>
      <c r="E141" s="128" t="s">
        <v>144</v>
      </c>
      <c r="F141" s="129" t="s">
        <v>145</v>
      </c>
      <c r="G141" s="130" t="s">
        <v>130</v>
      </c>
      <c r="H141" s="131">
        <v>8.5</v>
      </c>
      <c r="I141" s="132"/>
      <c r="J141" s="132">
        <f>ROUND(I141*H141,2)</f>
        <v>0</v>
      </c>
      <c r="K141" s="133"/>
      <c r="L141" s="28"/>
      <c r="M141" s="134" t="s">
        <v>1</v>
      </c>
      <c r="N141" s="135" t="s">
        <v>33</v>
      </c>
      <c r="O141" s="136">
        <v>0</v>
      </c>
      <c r="P141" s="136">
        <f>O141*H141</f>
        <v>0</v>
      </c>
      <c r="Q141" s="136">
        <v>0</v>
      </c>
      <c r="R141" s="136">
        <f>Q141*H141</f>
        <v>0</v>
      </c>
      <c r="S141" s="136">
        <v>0</v>
      </c>
      <c r="T141" s="137">
        <f>S141*H141</f>
        <v>0</v>
      </c>
      <c r="AR141" s="138" t="s">
        <v>131</v>
      </c>
      <c r="AT141" s="138" t="s">
        <v>127</v>
      </c>
      <c r="AU141" s="138" t="s">
        <v>76</v>
      </c>
      <c r="AY141" s="16" t="s">
        <v>124</v>
      </c>
      <c r="BE141" s="139">
        <f>IF(N141="základní",J141,0)</f>
        <v>0</v>
      </c>
      <c r="BF141" s="139">
        <f>IF(N141="snížená",J141,0)</f>
        <v>0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16" t="s">
        <v>74</v>
      </c>
      <c r="BK141" s="139">
        <f>ROUND(I141*H141,2)</f>
        <v>0</v>
      </c>
      <c r="BL141" s="16" t="s">
        <v>131</v>
      </c>
      <c r="BM141" s="138" t="s">
        <v>146</v>
      </c>
    </row>
    <row r="142" spans="2:65" s="12" customFormat="1">
      <c r="B142" s="140"/>
      <c r="D142" s="141" t="s">
        <v>132</v>
      </c>
      <c r="E142" s="142" t="s">
        <v>1</v>
      </c>
      <c r="F142" s="143" t="s">
        <v>147</v>
      </c>
      <c r="H142" s="144">
        <v>6.4</v>
      </c>
      <c r="L142" s="140"/>
      <c r="M142" s="145"/>
      <c r="T142" s="146"/>
      <c r="AT142" s="142" t="s">
        <v>132</v>
      </c>
      <c r="AU142" s="142" t="s">
        <v>76</v>
      </c>
      <c r="AV142" s="12" t="s">
        <v>76</v>
      </c>
      <c r="AW142" s="12" t="s">
        <v>25</v>
      </c>
      <c r="AX142" s="12" t="s">
        <v>68</v>
      </c>
      <c r="AY142" s="142" t="s">
        <v>124</v>
      </c>
    </row>
    <row r="143" spans="2:65" s="12" customFormat="1">
      <c r="B143" s="140"/>
      <c r="D143" s="141" t="s">
        <v>132</v>
      </c>
      <c r="E143" s="142" t="s">
        <v>1</v>
      </c>
      <c r="F143" s="143" t="s">
        <v>148</v>
      </c>
      <c r="H143" s="144">
        <v>2.1</v>
      </c>
      <c r="L143" s="140"/>
      <c r="M143" s="145"/>
      <c r="T143" s="146"/>
      <c r="AT143" s="142" t="s">
        <v>132</v>
      </c>
      <c r="AU143" s="142" t="s">
        <v>76</v>
      </c>
      <c r="AV143" s="12" t="s">
        <v>76</v>
      </c>
      <c r="AW143" s="12" t="s">
        <v>25</v>
      </c>
      <c r="AX143" s="12" t="s">
        <v>68</v>
      </c>
      <c r="AY143" s="142" t="s">
        <v>124</v>
      </c>
    </row>
    <row r="144" spans="2:65" s="13" customFormat="1">
      <c r="B144" s="147"/>
      <c r="D144" s="141" t="s">
        <v>132</v>
      </c>
      <c r="E144" s="148" t="s">
        <v>1</v>
      </c>
      <c r="F144" s="149" t="s">
        <v>134</v>
      </c>
      <c r="H144" s="150">
        <v>8.5</v>
      </c>
      <c r="L144" s="147"/>
      <c r="M144" s="151"/>
      <c r="T144" s="152"/>
      <c r="AT144" s="148" t="s">
        <v>132</v>
      </c>
      <c r="AU144" s="148" t="s">
        <v>76</v>
      </c>
      <c r="AV144" s="13" t="s">
        <v>131</v>
      </c>
      <c r="AW144" s="13" t="s">
        <v>25</v>
      </c>
      <c r="AX144" s="13" t="s">
        <v>74</v>
      </c>
      <c r="AY144" s="148" t="s">
        <v>124</v>
      </c>
    </row>
    <row r="145" spans="2:65" s="1" customFormat="1" ht="33" customHeight="1">
      <c r="B145" s="126"/>
      <c r="C145" s="127" t="s">
        <v>149</v>
      </c>
      <c r="D145" s="127" t="s">
        <v>127</v>
      </c>
      <c r="E145" s="128" t="s">
        <v>150</v>
      </c>
      <c r="F145" s="129" t="s">
        <v>151</v>
      </c>
      <c r="G145" s="130" t="s">
        <v>130</v>
      </c>
      <c r="H145" s="131">
        <v>145</v>
      </c>
      <c r="I145" s="132"/>
      <c r="J145" s="132">
        <f>ROUND(I145*H145,2)</f>
        <v>0</v>
      </c>
      <c r="K145" s="133"/>
      <c r="L145" s="28"/>
      <c r="M145" s="134" t="s">
        <v>1</v>
      </c>
      <c r="N145" s="135" t="s">
        <v>33</v>
      </c>
      <c r="O145" s="136">
        <v>0</v>
      </c>
      <c r="P145" s="136">
        <f>O145*H145</f>
        <v>0</v>
      </c>
      <c r="Q145" s="136">
        <v>0</v>
      </c>
      <c r="R145" s="136">
        <f>Q145*H145</f>
        <v>0</v>
      </c>
      <c r="S145" s="136">
        <v>0</v>
      </c>
      <c r="T145" s="137">
        <f>S145*H145</f>
        <v>0</v>
      </c>
      <c r="AR145" s="138" t="s">
        <v>131</v>
      </c>
      <c r="AT145" s="138" t="s">
        <v>127</v>
      </c>
      <c r="AU145" s="138" t="s">
        <v>76</v>
      </c>
      <c r="AY145" s="16" t="s">
        <v>124</v>
      </c>
      <c r="BE145" s="139">
        <f>IF(N145="základní",J145,0)</f>
        <v>0</v>
      </c>
      <c r="BF145" s="139">
        <f>IF(N145="snížená",J145,0)</f>
        <v>0</v>
      </c>
      <c r="BG145" s="139">
        <f>IF(N145="zákl. přenesená",J145,0)</f>
        <v>0</v>
      </c>
      <c r="BH145" s="139">
        <f>IF(N145="sníž. přenesená",J145,0)</f>
        <v>0</v>
      </c>
      <c r="BI145" s="139">
        <f>IF(N145="nulová",J145,0)</f>
        <v>0</v>
      </c>
      <c r="BJ145" s="16" t="s">
        <v>74</v>
      </c>
      <c r="BK145" s="139">
        <f>ROUND(I145*H145,2)</f>
        <v>0</v>
      </c>
      <c r="BL145" s="16" t="s">
        <v>131</v>
      </c>
      <c r="BM145" s="138" t="s">
        <v>152</v>
      </c>
    </row>
    <row r="146" spans="2:65" s="1" customFormat="1" ht="24.2" customHeight="1">
      <c r="B146" s="126"/>
      <c r="C146" s="127" t="s">
        <v>140</v>
      </c>
      <c r="D146" s="127" t="s">
        <v>127</v>
      </c>
      <c r="E146" s="128" t="s">
        <v>153</v>
      </c>
      <c r="F146" s="129" t="s">
        <v>154</v>
      </c>
      <c r="G146" s="130" t="s">
        <v>130</v>
      </c>
      <c r="H146" s="131">
        <v>83.88</v>
      </c>
      <c r="I146" s="132"/>
      <c r="J146" s="132">
        <f>ROUND(I146*H146,2)</f>
        <v>0</v>
      </c>
      <c r="K146" s="133"/>
      <c r="L146" s="28"/>
      <c r="M146" s="134" t="s">
        <v>1</v>
      </c>
      <c r="N146" s="135" t="s">
        <v>33</v>
      </c>
      <c r="O146" s="136">
        <v>0</v>
      </c>
      <c r="P146" s="136">
        <f>O146*H146</f>
        <v>0</v>
      </c>
      <c r="Q146" s="136">
        <v>0</v>
      </c>
      <c r="R146" s="136">
        <f>Q146*H146</f>
        <v>0</v>
      </c>
      <c r="S146" s="136">
        <v>0</v>
      </c>
      <c r="T146" s="137">
        <f>S146*H146</f>
        <v>0</v>
      </c>
      <c r="AR146" s="138" t="s">
        <v>131</v>
      </c>
      <c r="AT146" s="138" t="s">
        <v>127</v>
      </c>
      <c r="AU146" s="138" t="s">
        <v>76</v>
      </c>
      <c r="AY146" s="16" t="s">
        <v>124</v>
      </c>
      <c r="BE146" s="139">
        <f>IF(N146="základní",J146,0)</f>
        <v>0</v>
      </c>
      <c r="BF146" s="139">
        <f>IF(N146="snížená",J146,0)</f>
        <v>0</v>
      </c>
      <c r="BG146" s="139">
        <f>IF(N146="zákl. přenesená",J146,0)</f>
        <v>0</v>
      </c>
      <c r="BH146" s="139">
        <f>IF(N146="sníž. přenesená",J146,0)</f>
        <v>0</v>
      </c>
      <c r="BI146" s="139">
        <f>IF(N146="nulová",J146,0)</f>
        <v>0</v>
      </c>
      <c r="BJ146" s="16" t="s">
        <v>74</v>
      </c>
      <c r="BK146" s="139">
        <f>ROUND(I146*H146,2)</f>
        <v>0</v>
      </c>
      <c r="BL146" s="16" t="s">
        <v>131</v>
      </c>
      <c r="BM146" s="138" t="s">
        <v>8</v>
      </c>
    </row>
    <row r="147" spans="2:65" s="12" customFormat="1">
      <c r="B147" s="140"/>
      <c r="D147" s="141" t="s">
        <v>132</v>
      </c>
      <c r="E147" s="142" t="s">
        <v>1</v>
      </c>
      <c r="F147" s="143" t="s">
        <v>155</v>
      </c>
      <c r="H147" s="144">
        <v>83.88</v>
      </c>
      <c r="L147" s="140"/>
      <c r="M147" s="145"/>
      <c r="T147" s="146"/>
      <c r="AT147" s="142" t="s">
        <v>132</v>
      </c>
      <c r="AU147" s="142" t="s">
        <v>76</v>
      </c>
      <c r="AV147" s="12" t="s">
        <v>76</v>
      </c>
      <c r="AW147" s="12" t="s">
        <v>25</v>
      </c>
      <c r="AX147" s="12" t="s">
        <v>68</v>
      </c>
      <c r="AY147" s="142" t="s">
        <v>124</v>
      </c>
    </row>
    <row r="148" spans="2:65" s="13" customFormat="1">
      <c r="B148" s="147"/>
      <c r="D148" s="141" t="s">
        <v>132</v>
      </c>
      <c r="E148" s="148" t="s">
        <v>1</v>
      </c>
      <c r="F148" s="149" t="s">
        <v>134</v>
      </c>
      <c r="H148" s="150">
        <v>83.88</v>
      </c>
      <c r="L148" s="147"/>
      <c r="M148" s="151"/>
      <c r="T148" s="152"/>
      <c r="AT148" s="148" t="s">
        <v>132</v>
      </c>
      <c r="AU148" s="148" t="s">
        <v>76</v>
      </c>
      <c r="AV148" s="13" t="s">
        <v>131</v>
      </c>
      <c r="AW148" s="13" t="s">
        <v>25</v>
      </c>
      <c r="AX148" s="13" t="s">
        <v>74</v>
      </c>
      <c r="AY148" s="148" t="s">
        <v>124</v>
      </c>
    </row>
    <row r="149" spans="2:65" s="11" customFormat="1" ht="22.9" customHeight="1">
      <c r="B149" s="115"/>
      <c r="D149" s="116" t="s">
        <v>67</v>
      </c>
      <c r="E149" s="124" t="s">
        <v>156</v>
      </c>
      <c r="F149" s="124" t="s">
        <v>157</v>
      </c>
      <c r="J149" s="125">
        <f>BK149</f>
        <v>0</v>
      </c>
      <c r="L149" s="115"/>
      <c r="M149" s="119"/>
      <c r="P149" s="120">
        <f>SUM(P150:P174)</f>
        <v>0</v>
      </c>
      <c r="R149" s="120">
        <f>SUM(R150:R174)</f>
        <v>0</v>
      </c>
      <c r="T149" s="121">
        <f>SUM(T150:T174)</f>
        <v>0</v>
      </c>
      <c r="AR149" s="116" t="s">
        <v>74</v>
      </c>
      <c r="AT149" s="122" t="s">
        <v>67</v>
      </c>
      <c r="AU149" s="122" t="s">
        <v>74</v>
      </c>
      <c r="AY149" s="116" t="s">
        <v>124</v>
      </c>
      <c r="BK149" s="123">
        <f>SUM(BK150:BK174)</f>
        <v>0</v>
      </c>
    </row>
    <row r="150" spans="2:65" s="1" customFormat="1" ht="55.5" customHeight="1">
      <c r="B150" s="126"/>
      <c r="C150" s="127" t="s">
        <v>158</v>
      </c>
      <c r="D150" s="127" t="s">
        <v>127</v>
      </c>
      <c r="E150" s="128" t="s">
        <v>159</v>
      </c>
      <c r="F150" s="129" t="s">
        <v>160</v>
      </c>
      <c r="G150" s="130" t="s">
        <v>161</v>
      </c>
      <c r="H150" s="131">
        <v>35.159999999999997</v>
      </c>
      <c r="I150" s="132"/>
      <c r="J150" s="132">
        <f>ROUND(I150*H150,2)</f>
        <v>0</v>
      </c>
      <c r="K150" s="133"/>
      <c r="L150" s="28"/>
      <c r="M150" s="134" t="s">
        <v>1</v>
      </c>
      <c r="N150" s="135" t="s">
        <v>33</v>
      </c>
      <c r="O150" s="136">
        <v>0</v>
      </c>
      <c r="P150" s="136">
        <f>O150*H150</f>
        <v>0</v>
      </c>
      <c r="Q150" s="136">
        <v>0</v>
      </c>
      <c r="R150" s="136">
        <f>Q150*H150</f>
        <v>0</v>
      </c>
      <c r="S150" s="136">
        <v>0</v>
      </c>
      <c r="T150" s="137">
        <f>S150*H150</f>
        <v>0</v>
      </c>
      <c r="AR150" s="138" t="s">
        <v>131</v>
      </c>
      <c r="AT150" s="138" t="s">
        <v>127</v>
      </c>
      <c r="AU150" s="138" t="s">
        <v>76</v>
      </c>
      <c r="AY150" s="16" t="s">
        <v>124</v>
      </c>
      <c r="BE150" s="139">
        <f>IF(N150="základní",J150,0)</f>
        <v>0</v>
      </c>
      <c r="BF150" s="139">
        <f>IF(N150="snížená",J150,0)</f>
        <v>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16" t="s">
        <v>74</v>
      </c>
      <c r="BK150" s="139">
        <f>ROUND(I150*H150,2)</f>
        <v>0</v>
      </c>
      <c r="BL150" s="16" t="s">
        <v>131</v>
      </c>
      <c r="BM150" s="138" t="s">
        <v>162</v>
      </c>
    </row>
    <row r="151" spans="2:65" s="12" customFormat="1">
      <c r="B151" s="140"/>
      <c r="D151" s="141" t="s">
        <v>132</v>
      </c>
      <c r="E151" s="142" t="s">
        <v>1</v>
      </c>
      <c r="F151" s="143" t="s">
        <v>163</v>
      </c>
      <c r="H151" s="144">
        <v>5</v>
      </c>
      <c r="L151" s="140"/>
      <c r="M151" s="145"/>
      <c r="T151" s="146"/>
      <c r="AT151" s="142" t="s">
        <v>132</v>
      </c>
      <c r="AU151" s="142" t="s">
        <v>76</v>
      </c>
      <c r="AV151" s="12" t="s">
        <v>76</v>
      </c>
      <c r="AW151" s="12" t="s">
        <v>25</v>
      </c>
      <c r="AX151" s="12" t="s">
        <v>68</v>
      </c>
      <c r="AY151" s="142" t="s">
        <v>124</v>
      </c>
    </row>
    <row r="152" spans="2:65" s="12" customFormat="1">
      <c r="B152" s="140"/>
      <c r="D152" s="141" t="s">
        <v>132</v>
      </c>
      <c r="E152" s="142" t="s">
        <v>1</v>
      </c>
      <c r="F152" s="143" t="s">
        <v>164</v>
      </c>
      <c r="H152" s="144">
        <v>5.56</v>
      </c>
      <c r="L152" s="140"/>
      <c r="M152" s="145"/>
      <c r="T152" s="146"/>
      <c r="AT152" s="142" t="s">
        <v>132</v>
      </c>
      <c r="AU152" s="142" t="s">
        <v>76</v>
      </c>
      <c r="AV152" s="12" t="s">
        <v>76</v>
      </c>
      <c r="AW152" s="12" t="s">
        <v>25</v>
      </c>
      <c r="AX152" s="12" t="s">
        <v>68</v>
      </c>
      <c r="AY152" s="142" t="s">
        <v>124</v>
      </c>
    </row>
    <row r="153" spans="2:65" s="12" customFormat="1">
      <c r="B153" s="140"/>
      <c r="D153" s="141" t="s">
        <v>132</v>
      </c>
      <c r="E153" s="142" t="s">
        <v>1</v>
      </c>
      <c r="F153" s="143" t="s">
        <v>165</v>
      </c>
      <c r="H153" s="144">
        <v>4.96</v>
      </c>
      <c r="L153" s="140"/>
      <c r="M153" s="145"/>
      <c r="T153" s="146"/>
      <c r="AT153" s="142" t="s">
        <v>132</v>
      </c>
      <c r="AU153" s="142" t="s">
        <v>76</v>
      </c>
      <c r="AV153" s="12" t="s">
        <v>76</v>
      </c>
      <c r="AW153" s="12" t="s">
        <v>25</v>
      </c>
      <c r="AX153" s="12" t="s">
        <v>68</v>
      </c>
      <c r="AY153" s="142" t="s">
        <v>124</v>
      </c>
    </row>
    <row r="154" spans="2:65" s="12" customFormat="1">
      <c r="B154" s="140"/>
      <c r="D154" s="141" t="s">
        <v>132</v>
      </c>
      <c r="E154" s="142" t="s">
        <v>1</v>
      </c>
      <c r="F154" s="143" t="s">
        <v>166</v>
      </c>
      <c r="H154" s="144">
        <v>1.71</v>
      </c>
      <c r="L154" s="140"/>
      <c r="M154" s="145"/>
      <c r="T154" s="146"/>
      <c r="AT154" s="142" t="s">
        <v>132</v>
      </c>
      <c r="AU154" s="142" t="s">
        <v>76</v>
      </c>
      <c r="AV154" s="12" t="s">
        <v>76</v>
      </c>
      <c r="AW154" s="12" t="s">
        <v>25</v>
      </c>
      <c r="AX154" s="12" t="s">
        <v>68</v>
      </c>
      <c r="AY154" s="142" t="s">
        <v>124</v>
      </c>
    </row>
    <row r="155" spans="2:65" s="12" customFormat="1">
      <c r="B155" s="140"/>
      <c r="D155" s="141" t="s">
        <v>132</v>
      </c>
      <c r="E155" s="142" t="s">
        <v>1</v>
      </c>
      <c r="F155" s="143" t="s">
        <v>163</v>
      </c>
      <c r="H155" s="144">
        <v>5</v>
      </c>
      <c r="L155" s="140"/>
      <c r="M155" s="145"/>
      <c r="T155" s="146"/>
      <c r="AT155" s="142" t="s">
        <v>132</v>
      </c>
      <c r="AU155" s="142" t="s">
        <v>76</v>
      </c>
      <c r="AV155" s="12" t="s">
        <v>76</v>
      </c>
      <c r="AW155" s="12" t="s">
        <v>25</v>
      </c>
      <c r="AX155" s="12" t="s">
        <v>68</v>
      </c>
      <c r="AY155" s="142" t="s">
        <v>124</v>
      </c>
    </row>
    <row r="156" spans="2:65" s="12" customFormat="1">
      <c r="B156" s="140"/>
      <c r="D156" s="141" t="s">
        <v>132</v>
      </c>
      <c r="E156" s="142" t="s">
        <v>1</v>
      </c>
      <c r="F156" s="143" t="s">
        <v>167</v>
      </c>
      <c r="H156" s="144">
        <v>1.77</v>
      </c>
      <c r="L156" s="140"/>
      <c r="M156" s="145"/>
      <c r="T156" s="146"/>
      <c r="AT156" s="142" t="s">
        <v>132</v>
      </c>
      <c r="AU156" s="142" t="s">
        <v>76</v>
      </c>
      <c r="AV156" s="12" t="s">
        <v>76</v>
      </c>
      <c r="AW156" s="12" t="s">
        <v>25</v>
      </c>
      <c r="AX156" s="12" t="s">
        <v>68</v>
      </c>
      <c r="AY156" s="142" t="s">
        <v>124</v>
      </c>
    </row>
    <row r="157" spans="2:65" s="12" customFormat="1">
      <c r="B157" s="140"/>
      <c r="D157" s="141" t="s">
        <v>132</v>
      </c>
      <c r="E157" s="142" t="s">
        <v>1</v>
      </c>
      <c r="F157" s="143" t="s">
        <v>168</v>
      </c>
      <c r="H157" s="144">
        <v>2.83</v>
      </c>
      <c r="L157" s="140"/>
      <c r="M157" s="145"/>
      <c r="T157" s="146"/>
      <c r="AT157" s="142" t="s">
        <v>132</v>
      </c>
      <c r="AU157" s="142" t="s">
        <v>76</v>
      </c>
      <c r="AV157" s="12" t="s">
        <v>76</v>
      </c>
      <c r="AW157" s="12" t="s">
        <v>25</v>
      </c>
      <c r="AX157" s="12" t="s">
        <v>68</v>
      </c>
      <c r="AY157" s="142" t="s">
        <v>124</v>
      </c>
    </row>
    <row r="158" spans="2:65" s="12" customFormat="1">
      <c r="B158" s="140"/>
      <c r="D158" s="141" t="s">
        <v>132</v>
      </c>
      <c r="E158" s="142" t="s">
        <v>1</v>
      </c>
      <c r="F158" s="143" t="s">
        <v>168</v>
      </c>
      <c r="H158" s="144">
        <v>2.83</v>
      </c>
      <c r="L158" s="140"/>
      <c r="M158" s="145"/>
      <c r="T158" s="146"/>
      <c r="AT158" s="142" t="s">
        <v>132</v>
      </c>
      <c r="AU158" s="142" t="s">
        <v>76</v>
      </c>
      <c r="AV158" s="12" t="s">
        <v>76</v>
      </c>
      <c r="AW158" s="12" t="s">
        <v>25</v>
      </c>
      <c r="AX158" s="12" t="s">
        <v>68</v>
      </c>
      <c r="AY158" s="142" t="s">
        <v>124</v>
      </c>
    </row>
    <row r="159" spans="2:65" s="12" customFormat="1">
      <c r="B159" s="140"/>
      <c r="D159" s="141" t="s">
        <v>132</v>
      </c>
      <c r="E159" s="142" t="s">
        <v>1</v>
      </c>
      <c r="F159" s="143" t="s">
        <v>169</v>
      </c>
      <c r="H159" s="144">
        <v>5.5</v>
      </c>
      <c r="L159" s="140"/>
      <c r="M159" s="145"/>
      <c r="T159" s="146"/>
      <c r="AT159" s="142" t="s">
        <v>132</v>
      </c>
      <c r="AU159" s="142" t="s">
        <v>76</v>
      </c>
      <c r="AV159" s="12" t="s">
        <v>76</v>
      </c>
      <c r="AW159" s="12" t="s">
        <v>25</v>
      </c>
      <c r="AX159" s="12" t="s">
        <v>68</v>
      </c>
      <c r="AY159" s="142" t="s">
        <v>124</v>
      </c>
    </row>
    <row r="160" spans="2:65" s="13" customFormat="1">
      <c r="B160" s="147"/>
      <c r="D160" s="141" t="s">
        <v>132</v>
      </c>
      <c r="E160" s="148" t="s">
        <v>1</v>
      </c>
      <c r="F160" s="149" t="s">
        <v>134</v>
      </c>
      <c r="H160" s="150">
        <v>35.159999999999997</v>
      </c>
      <c r="L160" s="147"/>
      <c r="M160" s="151"/>
      <c r="T160" s="152"/>
      <c r="AT160" s="148" t="s">
        <v>132</v>
      </c>
      <c r="AU160" s="148" t="s">
        <v>76</v>
      </c>
      <c r="AV160" s="13" t="s">
        <v>131</v>
      </c>
      <c r="AW160" s="13" t="s">
        <v>25</v>
      </c>
      <c r="AX160" s="13" t="s">
        <v>74</v>
      </c>
      <c r="AY160" s="148" t="s">
        <v>124</v>
      </c>
    </row>
    <row r="161" spans="2:65" s="1" customFormat="1" ht="24.2" customHeight="1">
      <c r="B161" s="126"/>
      <c r="C161" s="153" t="s">
        <v>146</v>
      </c>
      <c r="D161" s="153" t="s">
        <v>170</v>
      </c>
      <c r="E161" s="154" t="s">
        <v>171</v>
      </c>
      <c r="F161" s="155" t="s">
        <v>172</v>
      </c>
      <c r="G161" s="156" t="s">
        <v>161</v>
      </c>
      <c r="H161" s="157">
        <v>40</v>
      </c>
      <c r="I161" s="158"/>
      <c r="J161" s="158">
        <f>ROUND(I161*H161,2)</f>
        <v>0</v>
      </c>
      <c r="K161" s="159"/>
      <c r="L161" s="160"/>
      <c r="M161" s="161" t="s">
        <v>1</v>
      </c>
      <c r="N161" s="162" t="s">
        <v>33</v>
      </c>
      <c r="O161" s="136">
        <v>0</v>
      </c>
      <c r="P161" s="136">
        <f>O161*H161</f>
        <v>0</v>
      </c>
      <c r="Q161" s="136">
        <v>0</v>
      </c>
      <c r="R161" s="136">
        <f>Q161*H161</f>
        <v>0</v>
      </c>
      <c r="S161" s="136">
        <v>0</v>
      </c>
      <c r="T161" s="137">
        <f>S161*H161</f>
        <v>0</v>
      </c>
      <c r="AR161" s="138" t="s">
        <v>146</v>
      </c>
      <c r="AT161" s="138" t="s">
        <v>170</v>
      </c>
      <c r="AU161" s="138" t="s">
        <v>76</v>
      </c>
      <c r="AY161" s="16" t="s">
        <v>124</v>
      </c>
      <c r="BE161" s="139">
        <f>IF(N161="základní",J161,0)</f>
        <v>0</v>
      </c>
      <c r="BF161" s="139">
        <f>IF(N161="snížená",J161,0)</f>
        <v>0</v>
      </c>
      <c r="BG161" s="139">
        <f>IF(N161="zákl. přenesená",J161,0)</f>
        <v>0</v>
      </c>
      <c r="BH161" s="139">
        <f>IF(N161="sníž. přenesená",J161,0)</f>
        <v>0</v>
      </c>
      <c r="BI161" s="139">
        <f>IF(N161="nulová",J161,0)</f>
        <v>0</v>
      </c>
      <c r="BJ161" s="16" t="s">
        <v>74</v>
      </c>
      <c r="BK161" s="139">
        <f>ROUND(I161*H161,2)</f>
        <v>0</v>
      </c>
      <c r="BL161" s="16" t="s">
        <v>131</v>
      </c>
      <c r="BM161" s="138" t="s">
        <v>173</v>
      </c>
    </row>
    <row r="162" spans="2:65" s="1" customFormat="1" ht="66.75" customHeight="1">
      <c r="B162" s="126"/>
      <c r="C162" s="127" t="s">
        <v>174</v>
      </c>
      <c r="D162" s="127" t="s">
        <v>127</v>
      </c>
      <c r="E162" s="128" t="s">
        <v>175</v>
      </c>
      <c r="F162" s="129" t="s">
        <v>176</v>
      </c>
      <c r="G162" s="130" t="s">
        <v>130</v>
      </c>
      <c r="H162" s="131">
        <v>103.727</v>
      </c>
      <c r="I162" s="132"/>
      <c r="J162" s="132">
        <f>ROUND(I162*H162,2)</f>
        <v>0</v>
      </c>
      <c r="K162" s="133"/>
      <c r="L162" s="28"/>
      <c r="M162" s="134" t="s">
        <v>1</v>
      </c>
      <c r="N162" s="135" t="s">
        <v>33</v>
      </c>
      <c r="O162" s="136">
        <v>0</v>
      </c>
      <c r="P162" s="136">
        <f>O162*H162</f>
        <v>0</v>
      </c>
      <c r="Q162" s="136">
        <v>0</v>
      </c>
      <c r="R162" s="136">
        <f>Q162*H162</f>
        <v>0</v>
      </c>
      <c r="S162" s="136">
        <v>0</v>
      </c>
      <c r="T162" s="137">
        <f>S162*H162</f>
        <v>0</v>
      </c>
      <c r="AR162" s="138" t="s">
        <v>131</v>
      </c>
      <c r="AT162" s="138" t="s">
        <v>127</v>
      </c>
      <c r="AU162" s="138" t="s">
        <v>76</v>
      </c>
      <c r="AY162" s="16" t="s">
        <v>124</v>
      </c>
      <c r="BE162" s="139">
        <f>IF(N162="základní",J162,0)</f>
        <v>0</v>
      </c>
      <c r="BF162" s="139">
        <f>IF(N162="snížená",J162,0)</f>
        <v>0</v>
      </c>
      <c r="BG162" s="139">
        <f>IF(N162="zákl. přenesená",J162,0)</f>
        <v>0</v>
      </c>
      <c r="BH162" s="139">
        <f>IF(N162="sníž. přenesená",J162,0)</f>
        <v>0</v>
      </c>
      <c r="BI162" s="139">
        <f>IF(N162="nulová",J162,0)</f>
        <v>0</v>
      </c>
      <c r="BJ162" s="16" t="s">
        <v>74</v>
      </c>
      <c r="BK162" s="139">
        <f>ROUND(I162*H162,2)</f>
        <v>0</v>
      </c>
      <c r="BL162" s="16" t="s">
        <v>131</v>
      </c>
      <c r="BM162" s="138" t="s">
        <v>177</v>
      </c>
    </row>
    <row r="163" spans="2:65" s="1" customFormat="1" ht="24.2" customHeight="1">
      <c r="B163" s="126"/>
      <c r="C163" s="153" t="s">
        <v>152</v>
      </c>
      <c r="D163" s="153" t="s">
        <v>170</v>
      </c>
      <c r="E163" s="154" t="s">
        <v>178</v>
      </c>
      <c r="F163" s="155" t="s">
        <v>179</v>
      </c>
      <c r="G163" s="156" t="s">
        <v>130</v>
      </c>
      <c r="H163" s="157">
        <v>105.80200000000001</v>
      </c>
      <c r="I163" s="158"/>
      <c r="J163" s="158">
        <f>ROUND(I163*H163,2)</f>
        <v>0</v>
      </c>
      <c r="K163" s="159"/>
      <c r="L163" s="160"/>
      <c r="M163" s="161" t="s">
        <v>1</v>
      </c>
      <c r="N163" s="162" t="s">
        <v>33</v>
      </c>
      <c r="O163" s="136">
        <v>0</v>
      </c>
      <c r="P163" s="136">
        <f>O163*H163</f>
        <v>0</v>
      </c>
      <c r="Q163" s="136">
        <v>0</v>
      </c>
      <c r="R163" s="136">
        <f>Q163*H163</f>
        <v>0</v>
      </c>
      <c r="S163" s="136">
        <v>0</v>
      </c>
      <c r="T163" s="137">
        <f>S163*H163</f>
        <v>0</v>
      </c>
      <c r="AR163" s="138" t="s">
        <v>146</v>
      </c>
      <c r="AT163" s="138" t="s">
        <v>170</v>
      </c>
      <c r="AU163" s="138" t="s">
        <v>76</v>
      </c>
      <c r="AY163" s="16" t="s">
        <v>124</v>
      </c>
      <c r="BE163" s="139">
        <f>IF(N163="základní",J163,0)</f>
        <v>0</v>
      </c>
      <c r="BF163" s="139">
        <f>IF(N163="snížená",J163,0)</f>
        <v>0</v>
      </c>
      <c r="BG163" s="139">
        <f>IF(N163="zákl. přenesená",J163,0)</f>
        <v>0</v>
      </c>
      <c r="BH163" s="139">
        <f>IF(N163="sníž. přenesená",J163,0)</f>
        <v>0</v>
      </c>
      <c r="BI163" s="139">
        <f>IF(N163="nulová",J163,0)</f>
        <v>0</v>
      </c>
      <c r="BJ163" s="16" t="s">
        <v>74</v>
      </c>
      <c r="BK163" s="139">
        <f>ROUND(I163*H163,2)</f>
        <v>0</v>
      </c>
      <c r="BL163" s="16" t="s">
        <v>131</v>
      </c>
      <c r="BM163" s="138" t="s">
        <v>180</v>
      </c>
    </row>
    <row r="164" spans="2:65" s="1" customFormat="1" ht="55.5" customHeight="1">
      <c r="B164" s="126"/>
      <c r="C164" s="127" t="s">
        <v>181</v>
      </c>
      <c r="D164" s="127" t="s">
        <v>127</v>
      </c>
      <c r="E164" s="128" t="s">
        <v>182</v>
      </c>
      <c r="F164" s="129" t="s">
        <v>183</v>
      </c>
      <c r="G164" s="130" t="s">
        <v>130</v>
      </c>
      <c r="H164" s="131">
        <v>103.727</v>
      </c>
      <c r="I164" s="132"/>
      <c r="J164" s="132">
        <f>ROUND(I164*H164,2)</f>
        <v>0</v>
      </c>
      <c r="K164" s="133"/>
      <c r="L164" s="28"/>
      <c r="M164" s="134" t="s">
        <v>1</v>
      </c>
      <c r="N164" s="135" t="s">
        <v>33</v>
      </c>
      <c r="O164" s="136">
        <v>0</v>
      </c>
      <c r="P164" s="136">
        <f>O164*H164</f>
        <v>0</v>
      </c>
      <c r="Q164" s="136">
        <v>0</v>
      </c>
      <c r="R164" s="136">
        <f>Q164*H164</f>
        <v>0</v>
      </c>
      <c r="S164" s="136">
        <v>0</v>
      </c>
      <c r="T164" s="137">
        <f>S164*H164</f>
        <v>0</v>
      </c>
      <c r="AR164" s="138" t="s">
        <v>131</v>
      </c>
      <c r="AT164" s="138" t="s">
        <v>127</v>
      </c>
      <c r="AU164" s="138" t="s">
        <v>76</v>
      </c>
      <c r="AY164" s="16" t="s">
        <v>124</v>
      </c>
      <c r="BE164" s="139">
        <f>IF(N164="základní",J164,0)</f>
        <v>0</v>
      </c>
      <c r="BF164" s="139">
        <f>IF(N164="snížená",J164,0)</f>
        <v>0</v>
      </c>
      <c r="BG164" s="139">
        <f>IF(N164="zákl. přenesená",J164,0)</f>
        <v>0</v>
      </c>
      <c r="BH164" s="139">
        <f>IF(N164="sníž. přenesená",J164,0)</f>
        <v>0</v>
      </c>
      <c r="BI164" s="139">
        <f>IF(N164="nulová",J164,0)</f>
        <v>0</v>
      </c>
      <c r="BJ164" s="16" t="s">
        <v>74</v>
      </c>
      <c r="BK164" s="139">
        <f>ROUND(I164*H164,2)</f>
        <v>0</v>
      </c>
      <c r="BL164" s="16" t="s">
        <v>131</v>
      </c>
      <c r="BM164" s="138" t="s">
        <v>184</v>
      </c>
    </row>
    <row r="165" spans="2:65" s="1" customFormat="1" ht="24.2" customHeight="1">
      <c r="B165" s="126"/>
      <c r="C165" s="127" t="s">
        <v>8</v>
      </c>
      <c r="D165" s="127" t="s">
        <v>127</v>
      </c>
      <c r="E165" s="128" t="s">
        <v>185</v>
      </c>
      <c r="F165" s="129" t="s">
        <v>186</v>
      </c>
      <c r="G165" s="130" t="s">
        <v>161</v>
      </c>
      <c r="H165" s="131">
        <v>30.2</v>
      </c>
      <c r="I165" s="132"/>
      <c r="J165" s="132">
        <f>ROUND(I165*H165,2)</f>
        <v>0</v>
      </c>
      <c r="K165" s="133"/>
      <c r="L165" s="28"/>
      <c r="M165" s="134" t="s">
        <v>1</v>
      </c>
      <c r="N165" s="135" t="s">
        <v>33</v>
      </c>
      <c r="O165" s="136">
        <v>0</v>
      </c>
      <c r="P165" s="136">
        <f>O165*H165</f>
        <v>0</v>
      </c>
      <c r="Q165" s="136">
        <v>0</v>
      </c>
      <c r="R165" s="136">
        <f>Q165*H165</f>
        <v>0</v>
      </c>
      <c r="S165" s="136">
        <v>0</v>
      </c>
      <c r="T165" s="137">
        <f>S165*H165</f>
        <v>0</v>
      </c>
      <c r="AR165" s="138" t="s">
        <v>131</v>
      </c>
      <c r="AT165" s="138" t="s">
        <v>127</v>
      </c>
      <c r="AU165" s="138" t="s">
        <v>76</v>
      </c>
      <c r="AY165" s="16" t="s">
        <v>124</v>
      </c>
      <c r="BE165" s="139">
        <f>IF(N165="základní",J165,0)</f>
        <v>0</v>
      </c>
      <c r="BF165" s="139">
        <f>IF(N165="snížená",J165,0)</f>
        <v>0</v>
      </c>
      <c r="BG165" s="139">
        <f>IF(N165="zákl. přenesená",J165,0)</f>
        <v>0</v>
      </c>
      <c r="BH165" s="139">
        <f>IF(N165="sníž. přenesená",J165,0)</f>
        <v>0</v>
      </c>
      <c r="BI165" s="139">
        <f>IF(N165="nulová",J165,0)</f>
        <v>0</v>
      </c>
      <c r="BJ165" s="16" t="s">
        <v>74</v>
      </c>
      <c r="BK165" s="139">
        <f>ROUND(I165*H165,2)</f>
        <v>0</v>
      </c>
      <c r="BL165" s="16" t="s">
        <v>131</v>
      </c>
      <c r="BM165" s="138" t="s">
        <v>187</v>
      </c>
    </row>
    <row r="166" spans="2:65" s="12" customFormat="1">
      <c r="B166" s="140"/>
      <c r="D166" s="141" t="s">
        <v>132</v>
      </c>
      <c r="E166" s="142" t="s">
        <v>1</v>
      </c>
      <c r="F166" s="143" t="s">
        <v>188</v>
      </c>
      <c r="H166" s="144">
        <v>30.2</v>
      </c>
      <c r="L166" s="140"/>
      <c r="M166" s="145"/>
      <c r="T166" s="146"/>
      <c r="AT166" s="142" t="s">
        <v>132</v>
      </c>
      <c r="AU166" s="142" t="s">
        <v>76</v>
      </c>
      <c r="AV166" s="12" t="s">
        <v>76</v>
      </c>
      <c r="AW166" s="12" t="s">
        <v>25</v>
      </c>
      <c r="AX166" s="12" t="s">
        <v>68</v>
      </c>
      <c r="AY166" s="142" t="s">
        <v>124</v>
      </c>
    </row>
    <row r="167" spans="2:65" s="13" customFormat="1">
      <c r="B167" s="147"/>
      <c r="D167" s="141" t="s">
        <v>132</v>
      </c>
      <c r="E167" s="148" t="s">
        <v>1</v>
      </c>
      <c r="F167" s="149" t="s">
        <v>134</v>
      </c>
      <c r="H167" s="150">
        <v>30.2</v>
      </c>
      <c r="L167" s="147"/>
      <c r="M167" s="151"/>
      <c r="T167" s="152"/>
      <c r="AT167" s="148" t="s">
        <v>132</v>
      </c>
      <c r="AU167" s="148" t="s">
        <v>76</v>
      </c>
      <c r="AV167" s="13" t="s">
        <v>131</v>
      </c>
      <c r="AW167" s="13" t="s">
        <v>25</v>
      </c>
      <c r="AX167" s="13" t="s">
        <v>74</v>
      </c>
      <c r="AY167" s="148" t="s">
        <v>124</v>
      </c>
    </row>
    <row r="168" spans="2:65" s="1" customFormat="1" ht="24.2" customHeight="1">
      <c r="B168" s="126"/>
      <c r="C168" s="153" t="s">
        <v>189</v>
      </c>
      <c r="D168" s="153" t="s">
        <v>170</v>
      </c>
      <c r="E168" s="154" t="s">
        <v>190</v>
      </c>
      <c r="F168" s="155" t="s">
        <v>191</v>
      </c>
      <c r="G168" s="156" t="s">
        <v>161</v>
      </c>
      <c r="H168" s="157">
        <v>30.2</v>
      </c>
      <c r="I168" s="158"/>
      <c r="J168" s="158">
        <f>ROUND(I168*H168,2)</f>
        <v>0</v>
      </c>
      <c r="K168" s="159"/>
      <c r="L168" s="160"/>
      <c r="M168" s="161" t="s">
        <v>1</v>
      </c>
      <c r="N168" s="162" t="s">
        <v>33</v>
      </c>
      <c r="O168" s="136">
        <v>0</v>
      </c>
      <c r="P168" s="136">
        <f>O168*H168</f>
        <v>0</v>
      </c>
      <c r="Q168" s="136">
        <v>0</v>
      </c>
      <c r="R168" s="136">
        <f>Q168*H168</f>
        <v>0</v>
      </c>
      <c r="S168" s="136">
        <v>0</v>
      </c>
      <c r="T168" s="137">
        <f>S168*H168</f>
        <v>0</v>
      </c>
      <c r="AR168" s="138" t="s">
        <v>146</v>
      </c>
      <c r="AT168" s="138" t="s">
        <v>170</v>
      </c>
      <c r="AU168" s="138" t="s">
        <v>76</v>
      </c>
      <c r="AY168" s="16" t="s">
        <v>124</v>
      </c>
      <c r="BE168" s="139">
        <f>IF(N168="základní",J168,0)</f>
        <v>0</v>
      </c>
      <c r="BF168" s="139">
        <f>IF(N168="snížená",J168,0)</f>
        <v>0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16" t="s">
        <v>74</v>
      </c>
      <c r="BK168" s="139">
        <f>ROUND(I168*H168,2)</f>
        <v>0</v>
      </c>
      <c r="BL168" s="16" t="s">
        <v>131</v>
      </c>
      <c r="BM168" s="138" t="s">
        <v>192</v>
      </c>
    </row>
    <row r="169" spans="2:65" s="1" customFormat="1" ht="24.2" customHeight="1">
      <c r="B169" s="126"/>
      <c r="C169" s="127" t="s">
        <v>162</v>
      </c>
      <c r="D169" s="127" t="s">
        <v>127</v>
      </c>
      <c r="E169" s="128" t="s">
        <v>193</v>
      </c>
      <c r="F169" s="129" t="s">
        <v>194</v>
      </c>
      <c r="G169" s="130" t="s">
        <v>161</v>
      </c>
      <c r="H169" s="131">
        <v>49.46</v>
      </c>
      <c r="I169" s="132"/>
      <c r="J169" s="132">
        <f>ROUND(I169*H169,2)</f>
        <v>0</v>
      </c>
      <c r="K169" s="133"/>
      <c r="L169" s="28"/>
      <c r="M169" s="134" t="s">
        <v>1</v>
      </c>
      <c r="N169" s="135" t="s">
        <v>33</v>
      </c>
      <c r="O169" s="136">
        <v>0</v>
      </c>
      <c r="P169" s="136">
        <f>O169*H169</f>
        <v>0</v>
      </c>
      <c r="Q169" s="136">
        <v>0</v>
      </c>
      <c r="R169" s="136">
        <f>Q169*H169</f>
        <v>0</v>
      </c>
      <c r="S169" s="136">
        <v>0</v>
      </c>
      <c r="T169" s="137">
        <f>S169*H169</f>
        <v>0</v>
      </c>
      <c r="AR169" s="138" t="s">
        <v>131</v>
      </c>
      <c r="AT169" s="138" t="s">
        <v>127</v>
      </c>
      <c r="AU169" s="138" t="s">
        <v>76</v>
      </c>
      <c r="AY169" s="16" t="s">
        <v>124</v>
      </c>
      <c r="BE169" s="139">
        <f>IF(N169="základní",J169,0)</f>
        <v>0</v>
      </c>
      <c r="BF169" s="139">
        <f>IF(N169="snížená",J169,0)</f>
        <v>0</v>
      </c>
      <c r="BG169" s="139">
        <f>IF(N169="zákl. přenesená",J169,0)</f>
        <v>0</v>
      </c>
      <c r="BH169" s="139">
        <f>IF(N169="sníž. přenesená",J169,0)</f>
        <v>0</v>
      </c>
      <c r="BI169" s="139">
        <f>IF(N169="nulová",J169,0)</f>
        <v>0</v>
      </c>
      <c r="BJ169" s="16" t="s">
        <v>74</v>
      </c>
      <c r="BK169" s="139">
        <f>ROUND(I169*H169,2)</f>
        <v>0</v>
      </c>
      <c r="BL169" s="16" t="s">
        <v>131</v>
      </c>
      <c r="BM169" s="138" t="s">
        <v>195</v>
      </c>
    </row>
    <row r="170" spans="2:65" s="12" customFormat="1">
      <c r="B170" s="140"/>
      <c r="D170" s="141" t="s">
        <v>132</v>
      </c>
      <c r="E170" s="142" t="s">
        <v>1</v>
      </c>
      <c r="F170" s="143" t="s">
        <v>196</v>
      </c>
      <c r="H170" s="144">
        <v>49.46</v>
      </c>
      <c r="L170" s="140"/>
      <c r="M170" s="145"/>
      <c r="T170" s="146"/>
      <c r="AT170" s="142" t="s">
        <v>132</v>
      </c>
      <c r="AU170" s="142" t="s">
        <v>76</v>
      </c>
      <c r="AV170" s="12" t="s">
        <v>76</v>
      </c>
      <c r="AW170" s="12" t="s">
        <v>25</v>
      </c>
      <c r="AX170" s="12" t="s">
        <v>68</v>
      </c>
      <c r="AY170" s="142" t="s">
        <v>124</v>
      </c>
    </row>
    <row r="171" spans="2:65" s="13" customFormat="1">
      <c r="B171" s="147"/>
      <c r="D171" s="141" t="s">
        <v>132</v>
      </c>
      <c r="E171" s="148" t="s">
        <v>1</v>
      </c>
      <c r="F171" s="149" t="s">
        <v>134</v>
      </c>
      <c r="H171" s="150">
        <v>49.46</v>
      </c>
      <c r="L171" s="147"/>
      <c r="M171" s="151"/>
      <c r="T171" s="152"/>
      <c r="AT171" s="148" t="s">
        <v>132</v>
      </c>
      <c r="AU171" s="148" t="s">
        <v>76</v>
      </c>
      <c r="AV171" s="13" t="s">
        <v>131</v>
      </c>
      <c r="AW171" s="13" t="s">
        <v>25</v>
      </c>
      <c r="AX171" s="13" t="s">
        <v>74</v>
      </c>
      <c r="AY171" s="148" t="s">
        <v>124</v>
      </c>
    </row>
    <row r="172" spans="2:65" s="1" customFormat="1" ht="21.75" customHeight="1">
      <c r="B172" s="126"/>
      <c r="C172" s="153" t="s">
        <v>197</v>
      </c>
      <c r="D172" s="153" t="s">
        <v>170</v>
      </c>
      <c r="E172" s="154" t="s">
        <v>198</v>
      </c>
      <c r="F172" s="155" t="s">
        <v>199</v>
      </c>
      <c r="G172" s="156" t="s">
        <v>161</v>
      </c>
      <c r="H172" s="157">
        <v>50</v>
      </c>
      <c r="I172" s="158"/>
      <c r="J172" s="158">
        <f>ROUND(I172*H172,2)</f>
        <v>0</v>
      </c>
      <c r="K172" s="159"/>
      <c r="L172" s="160"/>
      <c r="M172" s="161" t="s">
        <v>1</v>
      </c>
      <c r="N172" s="162" t="s">
        <v>33</v>
      </c>
      <c r="O172" s="136">
        <v>0</v>
      </c>
      <c r="P172" s="136">
        <f>O172*H172</f>
        <v>0</v>
      </c>
      <c r="Q172" s="136">
        <v>0</v>
      </c>
      <c r="R172" s="136">
        <f>Q172*H172</f>
        <v>0</v>
      </c>
      <c r="S172" s="136">
        <v>0</v>
      </c>
      <c r="T172" s="137">
        <f>S172*H172</f>
        <v>0</v>
      </c>
      <c r="AR172" s="138" t="s">
        <v>146</v>
      </c>
      <c r="AT172" s="138" t="s">
        <v>170</v>
      </c>
      <c r="AU172" s="138" t="s">
        <v>76</v>
      </c>
      <c r="AY172" s="16" t="s">
        <v>124</v>
      </c>
      <c r="BE172" s="139">
        <f>IF(N172="základní",J172,0)</f>
        <v>0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6" t="s">
        <v>74</v>
      </c>
      <c r="BK172" s="139">
        <f>ROUND(I172*H172,2)</f>
        <v>0</v>
      </c>
      <c r="BL172" s="16" t="s">
        <v>131</v>
      </c>
      <c r="BM172" s="138" t="s">
        <v>200</v>
      </c>
    </row>
    <row r="173" spans="2:65" s="1" customFormat="1" ht="21.75" customHeight="1">
      <c r="B173" s="126"/>
      <c r="C173" s="127" t="s">
        <v>173</v>
      </c>
      <c r="D173" s="127" t="s">
        <v>127</v>
      </c>
      <c r="E173" s="128" t="s">
        <v>201</v>
      </c>
      <c r="F173" s="129" t="s">
        <v>202</v>
      </c>
      <c r="G173" s="130" t="s">
        <v>130</v>
      </c>
      <c r="H173" s="131">
        <v>103.727</v>
      </c>
      <c r="I173" s="132"/>
      <c r="J173" s="132">
        <f>ROUND(I173*H173,2)</f>
        <v>0</v>
      </c>
      <c r="K173" s="133"/>
      <c r="L173" s="28"/>
      <c r="M173" s="134" t="s">
        <v>1</v>
      </c>
      <c r="N173" s="135" t="s">
        <v>33</v>
      </c>
      <c r="O173" s="136">
        <v>0</v>
      </c>
      <c r="P173" s="136">
        <f>O173*H173</f>
        <v>0</v>
      </c>
      <c r="Q173" s="136">
        <v>0</v>
      </c>
      <c r="R173" s="136">
        <f>Q173*H173</f>
        <v>0</v>
      </c>
      <c r="S173" s="136">
        <v>0</v>
      </c>
      <c r="T173" s="137">
        <f>S173*H173</f>
        <v>0</v>
      </c>
      <c r="AR173" s="138" t="s">
        <v>131</v>
      </c>
      <c r="AT173" s="138" t="s">
        <v>127</v>
      </c>
      <c r="AU173" s="138" t="s">
        <v>76</v>
      </c>
      <c r="AY173" s="16" t="s">
        <v>124</v>
      </c>
      <c r="BE173" s="139">
        <f>IF(N173="základní",J173,0)</f>
        <v>0</v>
      </c>
      <c r="BF173" s="139">
        <f>IF(N173="snížená",J173,0)</f>
        <v>0</v>
      </c>
      <c r="BG173" s="139">
        <f>IF(N173="zákl. přenesená",J173,0)</f>
        <v>0</v>
      </c>
      <c r="BH173" s="139">
        <f>IF(N173="sníž. přenesená",J173,0)</f>
        <v>0</v>
      </c>
      <c r="BI173" s="139">
        <f>IF(N173="nulová",J173,0)</f>
        <v>0</v>
      </c>
      <c r="BJ173" s="16" t="s">
        <v>74</v>
      </c>
      <c r="BK173" s="139">
        <f>ROUND(I173*H173,2)</f>
        <v>0</v>
      </c>
      <c r="BL173" s="16" t="s">
        <v>131</v>
      </c>
      <c r="BM173" s="138" t="s">
        <v>203</v>
      </c>
    </row>
    <row r="174" spans="2:65" s="1" customFormat="1" ht="37.9" customHeight="1">
      <c r="B174" s="126"/>
      <c r="C174" s="127" t="s">
        <v>204</v>
      </c>
      <c r="D174" s="127" t="s">
        <v>127</v>
      </c>
      <c r="E174" s="128" t="s">
        <v>205</v>
      </c>
      <c r="F174" s="129" t="s">
        <v>206</v>
      </c>
      <c r="G174" s="130" t="s">
        <v>130</v>
      </c>
      <c r="H174" s="131">
        <v>103.727</v>
      </c>
      <c r="I174" s="132"/>
      <c r="J174" s="132">
        <f>ROUND(I174*H174,2)</f>
        <v>0</v>
      </c>
      <c r="K174" s="133"/>
      <c r="L174" s="28"/>
      <c r="M174" s="134" t="s">
        <v>1</v>
      </c>
      <c r="N174" s="135" t="s">
        <v>33</v>
      </c>
      <c r="O174" s="136">
        <v>0</v>
      </c>
      <c r="P174" s="136">
        <f>O174*H174</f>
        <v>0</v>
      </c>
      <c r="Q174" s="136">
        <v>0</v>
      </c>
      <c r="R174" s="136">
        <f>Q174*H174</f>
        <v>0</v>
      </c>
      <c r="S174" s="136">
        <v>0</v>
      </c>
      <c r="T174" s="137">
        <f>S174*H174</f>
        <v>0</v>
      </c>
      <c r="AR174" s="138" t="s">
        <v>131</v>
      </c>
      <c r="AT174" s="138" t="s">
        <v>127</v>
      </c>
      <c r="AU174" s="138" t="s">
        <v>76</v>
      </c>
      <c r="AY174" s="16" t="s">
        <v>124</v>
      </c>
      <c r="BE174" s="139">
        <f>IF(N174="základní",J174,0)</f>
        <v>0</v>
      </c>
      <c r="BF174" s="139">
        <f>IF(N174="snížená",J174,0)</f>
        <v>0</v>
      </c>
      <c r="BG174" s="139">
        <f>IF(N174="zákl. přenesená",J174,0)</f>
        <v>0</v>
      </c>
      <c r="BH174" s="139">
        <f>IF(N174="sníž. přenesená",J174,0)</f>
        <v>0</v>
      </c>
      <c r="BI174" s="139">
        <f>IF(N174="nulová",J174,0)</f>
        <v>0</v>
      </c>
      <c r="BJ174" s="16" t="s">
        <v>74</v>
      </c>
      <c r="BK174" s="139">
        <f>ROUND(I174*H174,2)</f>
        <v>0</v>
      </c>
      <c r="BL174" s="16" t="s">
        <v>131</v>
      </c>
      <c r="BM174" s="138" t="s">
        <v>207</v>
      </c>
    </row>
    <row r="175" spans="2:65" s="11" customFormat="1" ht="22.9" customHeight="1">
      <c r="B175" s="115"/>
      <c r="D175" s="116" t="s">
        <v>67</v>
      </c>
      <c r="E175" s="124" t="s">
        <v>174</v>
      </c>
      <c r="F175" s="124" t="s">
        <v>208</v>
      </c>
      <c r="J175" s="125">
        <f>BK175</f>
        <v>0</v>
      </c>
      <c r="L175" s="115"/>
      <c r="M175" s="119"/>
      <c r="P175" s="120">
        <f>SUM(P176:P206)</f>
        <v>0</v>
      </c>
      <c r="R175" s="120">
        <f>SUM(R176:R206)</f>
        <v>0</v>
      </c>
      <c r="T175" s="121">
        <f>SUM(T176:T206)</f>
        <v>0</v>
      </c>
      <c r="AR175" s="116" t="s">
        <v>74</v>
      </c>
      <c r="AT175" s="122" t="s">
        <v>67</v>
      </c>
      <c r="AU175" s="122" t="s">
        <v>74</v>
      </c>
      <c r="AY175" s="116" t="s">
        <v>124</v>
      </c>
      <c r="BK175" s="123">
        <f>SUM(BK176:BK206)</f>
        <v>0</v>
      </c>
    </row>
    <row r="176" spans="2:65" s="1" customFormat="1" ht="66.75" customHeight="1">
      <c r="B176" s="126"/>
      <c r="C176" s="127" t="s">
        <v>177</v>
      </c>
      <c r="D176" s="127" t="s">
        <v>127</v>
      </c>
      <c r="E176" s="128" t="s">
        <v>209</v>
      </c>
      <c r="F176" s="129" t="s">
        <v>210</v>
      </c>
      <c r="G176" s="130" t="s">
        <v>211</v>
      </c>
      <c r="H176" s="131">
        <v>1</v>
      </c>
      <c r="I176" s="132"/>
      <c r="J176" s="132">
        <f>ROUND(I176*H176,2)</f>
        <v>0</v>
      </c>
      <c r="K176" s="133"/>
      <c r="L176" s="28"/>
      <c r="M176" s="134" t="s">
        <v>1</v>
      </c>
      <c r="N176" s="135" t="s">
        <v>33</v>
      </c>
      <c r="O176" s="136">
        <v>0</v>
      </c>
      <c r="P176" s="136">
        <f>O176*H176</f>
        <v>0</v>
      </c>
      <c r="Q176" s="136">
        <v>0</v>
      </c>
      <c r="R176" s="136">
        <f>Q176*H176</f>
        <v>0</v>
      </c>
      <c r="S176" s="136">
        <v>0</v>
      </c>
      <c r="T176" s="137">
        <f>S176*H176</f>
        <v>0</v>
      </c>
      <c r="AR176" s="138" t="s">
        <v>131</v>
      </c>
      <c r="AT176" s="138" t="s">
        <v>127</v>
      </c>
      <c r="AU176" s="138" t="s">
        <v>76</v>
      </c>
      <c r="AY176" s="16" t="s">
        <v>124</v>
      </c>
      <c r="BE176" s="139">
        <f>IF(N176="základní",J176,0)</f>
        <v>0</v>
      </c>
      <c r="BF176" s="139">
        <f>IF(N176="snížená",J176,0)</f>
        <v>0</v>
      </c>
      <c r="BG176" s="139">
        <f>IF(N176="zákl. přenesená",J176,0)</f>
        <v>0</v>
      </c>
      <c r="BH176" s="139">
        <f>IF(N176="sníž. přenesená",J176,0)</f>
        <v>0</v>
      </c>
      <c r="BI176" s="139">
        <f>IF(N176="nulová",J176,0)</f>
        <v>0</v>
      </c>
      <c r="BJ176" s="16" t="s">
        <v>74</v>
      </c>
      <c r="BK176" s="139">
        <f>ROUND(I176*H176,2)</f>
        <v>0</v>
      </c>
      <c r="BL176" s="16" t="s">
        <v>131</v>
      </c>
      <c r="BM176" s="138" t="s">
        <v>212</v>
      </c>
    </row>
    <row r="177" spans="2:65" s="1" customFormat="1" ht="24.2" customHeight="1">
      <c r="B177" s="126"/>
      <c r="C177" s="127" t="s">
        <v>213</v>
      </c>
      <c r="D177" s="127" t="s">
        <v>127</v>
      </c>
      <c r="E177" s="128" t="s">
        <v>214</v>
      </c>
      <c r="F177" s="129" t="s">
        <v>215</v>
      </c>
      <c r="G177" s="130" t="s">
        <v>161</v>
      </c>
      <c r="H177" s="131">
        <v>29.661999999999999</v>
      </c>
      <c r="I177" s="132"/>
      <c r="J177" s="132">
        <f>ROUND(I177*H177,2)</f>
        <v>0</v>
      </c>
      <c r="K177" s="133"/>
      <c r="L177" s="28"/>
      <c r="M177" s="134" t="s">
        <v>1</v>
      </c>
      <c r="N177" s="135" t="s">
        <v>33</v>
      </c>
      <c r="O177" s="136">
        <v>0</v>
      </c>
      <c r="P177" s="136">
        <f>O177*H177</f>
        <v>0</v>
      </c>
      <c r="Q177" s="136">
        <v>0</v>
      </c>
      <c r="R177" s="136">
        <f>Q177*H177</f>
        <v>0</v>
      </c>
      <c r="S177" s="136">
        <v>0</v>
      </c>
      <c r="T177" s="137">
        <f>S177*H177</f>
        <v>0</v>
      </c>
      <c r="AR177" s="138" t="s">
        <v>131</v>
      </c>
      <c r="AT177" s="138" t="s">
        <v>127</v>
      </c>
      <c r="AU177" s="138" t="s">
        <v>76</v>
      </c>
      <c r="AY177" s="16" t="s">
        <v>124</v>
      </c>
      <c r="BE177" s="139">
        <f>IF(N177="základní",J177,0)</f>
        <v>0</v>
      </c>
      <c r="BF177" s="139">
        <f>IF(N177="snížená",J177,0)</f>
        <v>0</v>
      </c>
      <c r="BG177" s="139">
        <f>IF(N177="zákl. přenesená",J177,0)</f>
        <v>0</v>
      </c>
      <c r="BH177" s="139">
        <f>IF(N177="sníž. přenesená",J177,0)</f>
        <v>0</v>
      </c>
      <c r="BI177" s="139">
        <f>IF(N177="nulová",J177,0)</f>
        <v>0</v>
      </c>
      <c r="BJ177" s="16" t="s">
        <v>74</v>
      </c>
      <c r="BK177" s="139">
        <f>ROUND(I177*H177,2)</f>
        <v>0</v>
      </c>
      <c r="BL177" s="16" t="s">
        <v>131</v>
      </c>
      <c r="BM177" s="138" t="s">
        <v>216</v>
      </c>
    </row>
    <row r="178" spans="2:65" s="12" customFormat="1">
      <c r="B178" s="140"/>
      <c r="D178" s="141" t="s">
        <v>132</v>
      </c>
      <c r="E178" s="142" t="s">
        <v>1</v>
      </c>
      <c r="F178" s="143" t="s">
        <v>217</v>
      </c>
      <c r="H178" s="144">
        <v>14.02</v>
      </c>
      <c r="L178" s="140"/>
      <c r="M178" s="145"/>
      <c r="T178" s="146"/>
      <c r="AT178" s="142" t="s">
        <v>132</v>
      </c>
      <c r="AU178" s="142" t="s">
        <v>76</v>
      </c>
      <c r="AV178" s="12" t="s">
        <v>76</v>
      </c>
      <c r="AW178" s="12" t="s">
        <v>25</v>
      </c>
      <c r="AX178" s="12" t="s">
        <v>68</v>
      </c>
      <c r="AY178" s="142" t="s">
        <v>124</v>
      </c>
    </row>
    <row r="179" spans="2:65" s="12" customFormat="1">
      <c r="B179" s="140"/>
      <c r="D179" s="141" t="s">
        <v>132</v>
      </c>
      <c r="E179" s="142" t="s">
        <v>1</v>
      </c>
      <c r="F179" s="143" t="s">
        <v>218</v>
      </c>
      <c r="H179" s="144">
        <v>5.5860000000000003</v>
      </c>
      <c r="L179" s="140"/>
      <c r="M179" s="145"/>
      <c r="T179" s="146"/>
      <c r="AT179" s="142" t="s">
        <v>132</v>
      </c>
      <c r="AU179" s="142" t="s">
        <v>76</v>
      </c>
      <c r="AV179" s="12" t="s">
        <v>76</v>
      </c>
      <c r="AW179" s="12" t="s">
        <v>25</v>
      </c>
      <c r="AX179" s="12" t="s">
        <v>68</v>
      </c>
      <c r="AY179" s="142" t="s">
        <v>124</v>
      </c>
    </row>
    <row r="180" spans="2:65" s="12" customFormat="1">
      <c r="B180" s="140"/>
      <c r="D180" s="141" t="s">
        <v>132</v>
      </c>
      <c r="E180" s="142" t="s">
        <v>1</v>
      </c>
      <c r="F180" s="143" t="s">
        <v>219</v>
      </c>
      <c r="H180" s="144">
        <v>3.286</v>
      </c>
      <c r="L180" s="140"/>
      <c r="M180" s="145"/>
      <c r="T180" s="146"/>
      <c r="AT180" s="142" t="s">
        <v>132</v>
      </c>
      <c r="AU180" s="142" t="s">
        <v>76</v>
      </c>
      <c r="AV180" s="12" t="s">
        <v>76</v>
      </c>
      <c r="AW180" s="12" t="s">
        <v>25</v>
      </c>
      <c r="AX180" s="12" t="s">
        <v>68</v>
      </c>
      <c r="AY180" s="142" t="s">
        <v>124</v>
      </c>
    </row>
    <row r="181" spans="2:65" s="12" customFormat="1">
      <c r="B181" s="140"/>
      <c r="D181" s="141" t="s">
        <v>132</v>
      </c>
      <c r="E181" s="142" t="s">
        <v>1</v>
      </c>
      <c r="F181" s="143" t="s">
        <v>220</v>
      </c>
      <c r="H181" s="144">
        <v>6.77</v>
      </c>
      <c r="L181" s="140"/>
      <c r="M181" s="145"/>
      <c r="T181" s="146"/>
      <c r="AT181" s="142" t="s">
        <v>132</v>
      </c>
      <c r="AU181" s="142" t="s">
        <v>76</v>
      </c>
      <c r="AV181" s="12" t="s">
        <v>76</v>
      </c>
      <c r="AW181" s="12" t="s">
        <v>25</v>
      </c>
      <c r="AX181" s="12" t="s">
        <v>68</v>
      </c>
      <c r="AY181" s="142" t="s">
        <v>124</v>
      </c>
    </row>
    <row r="182" spans="2:65" s="13" customFormat="1">
      <c r="B182" s="147"/>
      <c r="D182" s="141" t="s">
        <v>132</v>
      </c>
      <c r="E182" s="148" t="s">
        <v>1</v>
      </c>
      <c r="F182" s="149" t="s">
        <v>134</v>
      </c>
      <c r="H182" s="150">
        <v>29.662000000000003</v>
      </c>
      <c r="L182" s="147"/>
      <c r="M182" s="151"/>
      <c r="T182" s="152"/>
      <c r="AT182" s="148" t="s">
        <v>132</v>
      </c>
      <c r="AU182" s="148" t="s">
        <v>76</v>
      </c>
      <c r="AV182" s="13" t="s">
        <v>131</v>
      </c>
      <c r="AW182" s="13" t="s">
        <v>25</v>
      </c>
      <c r="AX182" s="13" t="s">
        <v>74</v>
      </c>
      <c r="AY182" s="148" t="s">
        <v>124</v>
      </c>
    </row>
    <row r="183" spans="2:65" s="1" customFormat="1" ht="21.75" customHeight="1">
      <c r="B183" s="126"/>
      <c r="C183" s="127" t="s">
        <v>180</v>
      </c>
      <c r="D183" s="127" t="s">
        <v>127</v>
      </c>
      <c r="E183" s="128" t="s">
        <v>221</v>
      </c>
      <c r="F183" s="129" t="s">
        <v>222</v>
      </c>
      <c r="G183" s="130" t="s">
        <v>130</v>
      </c>
      <c r="H183" s="131">
        <v>1.968</v>
      </c>
      <c r="I183" s="132"/>
      <c r="J183" s="132">
        <f>ROUND(I183*H183,2)</f>
        <v>0</v>
      </c>
      <c r="K183" s="133"/>
      <c r="L183" s="28"/>
      <c r="M183" s="134" t="s">
        <v>1</v>
      </c>
      <c r="N183" s="135" t="s">
        <v>33</v>
      </c>
      <c r="O183" s="136">
        <v>0</v>
      </c>
      <c r="P183" s="136">
        <f>O183*H183</f>
        <v>0</v>
      </c>
      <c r="Q183" s="136">
        <v>0</v>
      </c>
      <c r="R183" s="136">
        <f>Q183*H183</f>
        <v>0</v>
      </c>
      <c r="S183" s="136">
        <v>0</v>
      </c>
      <c r="T183" s="137">
        <f>S183*H183</f>
        <v>0</v>
      </c>
      <c r="AR183" s="138" t="s">
        <v>131</v>
      </c>
      <c r="AT183" s="138" t="s">
        <v>127</v>
      </c>
      <c r="AU183" s="138" t="s">
        <v>76</v>
      </c>
      <c r="AY183" s="16" t="s">
        <v>124</v>
      </c>
      <c r="BE183" s="139">
        <f>IF(N183="základní",J183,0)</f>
        <v>0</v>
      </c>
      <c r="BF183" s="139">
        <f>IF(N183="snížená",J183,0)</f>
        <v>0</v>
      </c>
      <c r="BG183" s="139">
        <f>IF(N183="zákl. přenesená",J183,0)</f>
        <v>0</v>
      </c>
      <c r="BH183" s="139">
        <f>IF(N183="sníž. přenesená",J183,0)</f>
        <v>0</v>
      </c>
      <c r="BI183" s="139">
        <f>IF(N183="nulová",J183,0)</f>
        <v>0</v>
      </c>
      <c r="BJ183" s="16" t="s">
        <v>74</v>
      </c>
      <c r="BK183" s="139">
        <f>ROUND(I183*H183,2)</f>
        <v>0</v>
      </c>
      <c r="BL183" s="16" t="s">
        <v>131</v>
      </c>
      <c r="BM183" s="138" t="s">
        <v>223</v>
      </c>
    </row>
    <row r="184" spans="2:65" s="12" customFormat="1">
      <c r="B184" s="140"/>
      <c r="D184" s="141" t="s">
        <v>132</v>
      </c>
      <c r="E184" s="142" t="s">
        <v>1</v>
      </c>
      <c r="F184" s="143" t="s">
        <v>224</v>
      </c>
      <c r="H184" s="144">
        <v>0.98399999999999999</v>
      </c>
      <c r="L184" s="140"/>
      <c r="M184" s="145"/>
      <c r="T184" s="146"/>
      <c r="AT184" s="142" t="s">
        <v>132</v>
      </c>
      <c r="AU184" s="142" t="s">
        <v>76</v>
      </c>
      <c r="AV184" s="12" t="s">
        <v>76</v>
      </c>
      <c r="AW184" s="12" t="s">
        <v>25</v>
      </c>
      <c r="AX184" s="12" t="s">
        <v>68</v>
      </c>
      <c r="AY184" s="142" t="s">
        <v>124</v>
      </c>
    </row>
    <row r="185" spans="2:65" s="12" customFormat="1">
      <c r="B185" s="140"/>
      <c r="D185" s="141" t="s">
        <v>132</v>
      </c>
      <c r="E185" s="142" t="s">
        <v>1</v>
      </c>
      <c r="F185" s="143" t="s">
        <v>224</v>
      </c>
      <c r="H185" s="144">
        <v>0.98399999999999999</v>
      </c>
      <c r="L185" s="140"/>
      <c r="M185" s="145"/>
      <c r="T185" s="146"/>
      <c r="AT185" s="142" t="s">
        <v>132</v>
      </c>
      <c r="AU185" s="142" t="s">
        <v>76</v>
      </c>
      <c r="AV185" s="12" t="s">
        <v>76</v>
      </c>
      <c r="AW185" s="12" t="s">
        <v>25</v>
      </c>
      <c r="AX185" s="12" t="s">
        <v>68</v>
      </c>
      <c r="AY185" s="142" t="s">
        <v>124</v>
      </c>
    </row>
    <row r="186" spans="2:65" s="13" customFormat="1">
      <c r="B186" s="147"/>
      <c r="D186" s="141" t="s">
        <v>132</v>
      </c>
      <c r="E186" s="148" t="s">
        <v>1</v>
      </c>
      <c r="F186" s="149" t="s">
        <v>134</v>
      </c>
      <c r="H186" s="150">
        <v>1.968</v>
      </c>
      <c r="L186" s="147"/>
      <c r="M186" s="151"/>
      <c r="T186" s="152"/>
      <c r="AT186" s="148" t="s">
        <v>132</v>
      </c>
      <c r="AU186" s="148" t="s">
        <v>76</v>
      </c>
      <c r="AV186" s="13" t="s">
        <v>131</v>
      </c>
      <c r="AW186" s="13" t="s">
        <v>25</v>
      </c>
      <c r="AX186" s="13" t="s">
        <v>74</v>
      </c>
      <c r="AY186" s="148" t="s">
        <v>124</v>
      </c>
    </row>
    <row r="187" spans="2:65" s="1" customFormat="1" ht="37.9" customHeight="1">
      <c r="B187" s="126"/>
      <c r="C187" s="127" t="s">
        <v>7</v>
      </c>
      <c r="D187" s="127" t="s">
        <v>127</v>
      </c>
      <c r="E187" s="128" t="s">
        <v>225</v>
      </c>
      <c r="F187" s="129" t="s">
        <v>226</v>
      </c>
      <c r="G187" s="130" t="s">
        <v>130</v>
      </c>
      <c r="H187" s="131">
        <v>145</v>
      </c>
      <c r="I187" s="132"/>
      <c r="J187" s="132">
        <f>ROUND(I187*H187,2)</f>
        <v>0</v>
      </c>
      <c r="K187" s="133"/>
      <c r="L187" s="28"/>
      <c r="M187" s="134" t="s">
        <v>1</v>
      </c>
      <c r="N187" s="135" t="s">
        <v>33</v>
      </c>
      <c r="O187" s="136">
        <v>0</v>
      </c>
      <c r="P187" s="136">
        <f>O187*H187</f>
        <v>0</v>
      </c>
      <c r="Q187" s="136">
        <v>0</v>
      </c>
      <c r="R187" s="136">
        <f>Q187*H187</f>
        <v>0</v>
      </c>
      <c r="S187" s="136">
        <v>0</v>
      </c>
      <c r="T187" s="137">
        <f>S187*H187</f>
        <v>0</v>
      </c>
      <c r="AR187" s="138" t="s">
        <v>131</v>
      </c>
      <c r="AT187" s="138" t="s">
        <v>127</v>
      </c>
      <c r="AU187" s="138" t="s">
        <v>76</v>
      </c>
      <c r="AY187" s="16" t="s">
        <v>124</v>
      </c>
      <c r="BE187" s="139">
        <f>IF(N187="základní",J187,0)</f>
        <v>0</v>
      </c>
      <c r="BF187" s="139">
        <f>IF(N187="snížená",J187,0)</f>
        <v>0</v>
      </c>
      <c r="BG187" s="139">
        <f>IF(N187="zákl. přenesená",J187,0)</f>
        <v>0</v>
      </c>
      <c r="BH187" s="139">
        <f>IF(N187="sníž. přenesená",J187,0)</f>
        <v>0</v>
      </c>
      <c r="BI187" s="139">
        <f>IF(N187="nulová",J187,0)</f>
        <v>0</v>
      </c>
      <c r="BJ187" s="16" t="s">
        <v>74</v>
      </c>
      <c r="BK187" s="139">
        <f>ROUND(I187*H187,2)</f>
        <v>0</v>
      </c>
      <c r="BL187" s="16" t="s">
        <v>131</v>
      </c>
      <c r="BM187" s="138" t="s">
        <v>227</v>
      </c>
    </row>
    <row r="188" spans="2:65" s="1" customFormat="1" ht="49.15" customHeight="1">
      <c r="B188" s="126"/>
      <c r="C188" s="127" t="s">
        <v>184</v>
      </c>
      <c r="D188" s="127" t="s">
        <v>127</v>
      </c>
      <c r="E188" s="128" t="s">
        <v>228</v>
      </c>
      <c r="F188" s="129" t="s">
        <v>229</v>
      </c>
      <c r="G188" s="130" t="s">
        <v>130</v>
      </c>
      <c r="H188" s="131">
        <v>83.88</v>
      </c>
      <c r="I188" s="132"/>
      <c r="J188" s="132">
        <f>ROUND(I188*H188,2)</f>
        <v>0</v>
      </c>
      <c r="K188" s="133"/>
      <c r="L188" s="28"/>
      <c r="M188" s="134" t="s">
        <v>1</v>
      </c>
      <c r="N188" s="135" t="s">
        <v>33</v>
      </c>
      <c r="O188" s="136">
        <v>0</v>
      </c>
      <c r="P188" s="136">
        <f>O188*H188</f>
        <v>0</v>
      </c>
      <c r="Q188" s="136">
        <v>0</v>
      </c>
      <c r="R188" s="136">
        <f>Q188*H188</f>
        <v>0</v>
      </c>
      <c r="S188" s="136">
        <v>0</v>
      </c>
      <c r="T188" s="137">
        <f>S188*H188</f>
        <v>0</v>
      </c>
      <c r="AR188" s="138" t="s">
        <v>131</v>
      </c>
      <c r="AT188" s="138" t="s">
        <v>127</v>
      </c>
      <c r="AU188" s="138" t="s">
        <v>76</v>
      </c>
      <c r="AY188" s="16" t="s">
        <v>124</v>
      </c>
      <c r="BE188" s="139">
        <f>IF(N188="základní",J188,0)</f>
        <v>0</v>
      </c>
      <c r="BF188" s="139">
        <f>IF(N188="snížená",J188,0)</f>
        <v>0</v>
      </c>
      <c r="BG188" s="139">
        <f>IF(N188="zákl. přenesená",J188,0)</f>
        <v>0</v>
      </c>
      <c r="BH188" s="139">
        <f>IF(N188="sníž. přenesená",J188,0)</f>
        <v>0</v>
      </c>
      <c r="BI188" s="139">
        <f>IF(N188="nulová",J188,0)</f>
        <v>0</v>
      </c>
      <c r="BJ188" s="16" t="s">
        <v>74</v>
      </c>
      <c r="BK188" s="139">
        <f>ROUND(I188*H188,2)</f>
        <v>0</v>
      </c>
      <c r="BL188" s="16" t="s">
        <v>131</v>
      </c>
      <c r="BM188" s="138" t="s">
        <v>230</v>
      </c>
    </row>
    <row r="189" spans="2:65" s="1" customFormat="1" ht="16.5" customHeight="1">
      <c r="B189" s="126"/>
      <c r="C189" s="127" t="s">
        <v>231</v>
      </c>
      <c r="D189" s="127" t="s">
        <v>127</v>
      </c>
      <c r="E189" s="128" t="s">
        <v>232</v>
      </c>
      <c r="F189" s="129" t="s">
        <v>233</v>
      </c>
      <c r="G189" s="130" t="s">
        <v>130</v>
      </c>
      <c r="H189" s="131">
        <v>31.12</v>
      </c>
      <c r="I189" s="132"/>
      <c r="J189" s="132">
        <f>ROUND(I189*H189,2)</f>
        <v>0</v>
      </c>
      <c r="K189" s="133"/>
      <c r="L189" s="28"/>
      <c r="M189" s="134" t="s">
        <v>1</v>
      </c>
      <c r="N189" s="135" t="s">
        <v>33</v>
      </c>
      <c r="O189" s="136">
        <v>0</v>
      </c>
      <c r="P189" s="136">
        <f>O189*H189</f>
        <v>0</v>
      </c>
      <c r="Q189" s="136">
        <v>0</v>
      </c>
      <c r="R189" s="136">
        <f>Q189*H189</f>
        <v>0</v>
      </c>
      <c r="S189" s="136">
        <v>0</v>
      </c>
      <c r="T189" s="137">
        <f>S189*H189</f>
        <v>0</v>
      </c>
      <c r="AR189" s="138" t="s">
        <v>131</v>
      </c>
      <c r="AT189" s="138" t="s">
        <v>127</v>
      </c>
      <c r="AU189" s="138" t="s">
        <v>76</v>
      </c>
      <c r="AY189" s="16" t="s">
        <v>124</v>
      </c>
      <c r="BE189" s="139">
        <f>IF(N189="základní",J189,0)</f>
        <v>0</v>
      </c>
      <c r="BF189" s="139">
        <f>IF(N189="snížená",J189,0)</f>
        <v>0</v>
      </c>
      <c r="BG189" s="139">
        <f>IF(N189="zákl. přenesená",J189,0)</f>
        <v>0</v>
      </c>
      <c r="BH189" s="139">
        <f>IF(N189="sníž. přenesená",J189,0)</f>
        <v>0</v>
      </c>
      <c r="BI189" s="139">
        <f>IF(N189="nulová",J189,0)</f>
        <v>0</v>
      </c>
      <c r="BJ189" s="16" t="s">
        <v>74</v>
      </c>
      <c r="BK189" s="139">
        <f>ROUND(I189*H189,2)</f>
        <v>0</v>
      </c>
      <c r="BL189" s="16" t="s">
        <v>131</v>
      </c>
      <c r="BM189" s="138" t="s">
        <v>234</v>
      </c>
    </row>
    <row r="190" spans="2:65" s="14" customFormat="1">
      <c r="B190" s="163"/>
      <c r="D190" s="141" t="s">
        <v>132</v>
      </c>
      <c r="E190" s="164" t="s">
        <v>1</v>
      </c>
      <c r="F190" s="165" t="s">
        <v>235</v>
      </c>
      <c r="H190" s="164" t="s">
        <v>1</v>
      </c>
      <c r="L190" s="163"/>
      <c r="M190" s="166"/>
      <c r="T190" s="167"/>
      <c r="AT190" s="164" t="s">
        <v>132</v>
      </c>
      <c r="AU190" s="164" t="s">
        <v>76</v>
      </c>
      <c r="AV190" s="14" t="s">
        <v>74</v>
      </c>
      <c r="AW190" s="14" t="s">
        <v>25</v>
      </c>
      <c r="AX190" s="14" t="s">
        <v>68</v>
      </c>
      <c r="AY190" s="164" t="s">
        <v>124</v>
      </c>
    </row>
    <row r="191" spans="2:65" s="12" customFormat="1">
      <c r="B191" s="140"/>
      <c r="D191" s="141" t="s">
        <v>132</v>
      </c>
      <c r="E191" s="142" t="s">
        <v>1</v>
      </c>
      <c r="F191" s="143" t="s">
        <v>236</v>
      </c>
      <c r="H191" s="144">
        <v>31.12</v>
      </c>
      <c r="L191" s="140"/>
      <c r="M191" s="145"/>
      <c r="T191" s="146"/>
      <c r="AT191" s="142" t="s">
        <v>132</v>
      </c>
      <c r="AU191" s="142" t="s">
        <v>76</v>
      </c>
      <c r="AV191" s="12" t="s">
        <v>76</v>
      </c>
      <c r="AW191" s="12" t="s">
        <v>25</v>
      </c>
      <c r="AX191" s="12" t="s">
        <v>68</v>
      </c>
      <c r="AY191" s="142" t="s">
        <v>124</v>
      </c>
    </row>
    <row r="192" spans="2:65" s="13" customFormat="1">
      <c r="B192" s="147"/>
      <c r="D192" s="141" t="s">
        <v>132</v>
      </c>
      <c r="E192" s="148" t="s">
        <v>1</v>
      </c>
      <c r="F192" s="149" t="s">
        <v>134</v>
      </c>
      <c r="H192" s="150">
        <v>31.12</v>
      </c>
      <c r="L192" s="147"/>
      <c r="M192" s="151"/>
      <c r="T192" s="152"/>
      <c r="AT192" s="148" t="s">
        <v>132</v>
      </c>
      <c r="AU192" s="148" t="s">
        <v>76</v>
      </c>
      <c r="AV192" s="13" t="s">
        <v>131</v>
      </c>
      <c r="AW192" s="13" t="s">
        <v>25</v>
      </c>
      <c r="AX192" s="13" t="s">
        <v>74</v>
      </c>
      <c r="AY192" s="148" t="s">
        <v>124</v>
      </c>
    </row>
    <row r="193" spans="2:65" s="1" customFormat="1" ht="16.5" customHeight="1">
      <c r="B193" s="126"/>
      <c r="C193" s="127" t="s">
        <v>187</v>
      </c>
      <c r="D193" s="127" t="s">
        <v>127</v>
      </c>
      <c r="E193" s="128" t="s">
        <v>237</v>
      </c>
      <c r="F193" s="129" t="s">
        <v>238</v>
      </c>
      <c r="G193" s="130" t="s">
        <v>130</v>
      </c>
      <c r="H193" s="131">
        <v>8.5009999999999994</v>
      </c>
      <c r="I193" s="132"/>
      <c r="J193" s="132">
        <f>ROUND(I193*H193,2)</f>
        <v>0</v>
      </c>
      <c r="K193" s="133"/>
      <c r="L193" s="28"/>
      <c r="M193" s="134" t="s">
        <v>1</v>
      </c>
      <c r="N193" s="135" t="s">
        <v>33</v>
      </c>
      <c r="O193" s="136">
        <v>0</v>
      </c>
      <c r="P193" s="136">
        <f>O193*H193</f>
        <v>0</v>
      </c>
      <c r="Q193" s="136">
        <v>0</v>
      </c>
      <c r="R193" s="136">
        <f>Q193*H193</f>
        <v>0</v>
      </c>
      <c r="S193" s="136">
        <v>0</v>
      </c>
      <c r="T193" s="137">
        <f>S193*H193</f>
        <v>0</v>
      </c>
      <c r="AR193" s="138" t="s">
        <v>131</v>
      </c>
      <c r="AT193" s="138" t="s">
        <v>127</v>
      </c>
      <c r="AU193" s="138" t="s">
        <v>76</v>
      </c>
      <c r="AY193" s="16" t="s">
        <v>124</v>
      </c>
      <c r="BE193" s="139">
        <f>IF(N193="základní",J193,0)</f>
        <v>0</v>
      </c>
      <c r="BF193" s="139">
        <f>IF(N193="snížená",J193,0)</f>
        <v>0</v>
      </c>
      <c r="BG193" s="139">
        <f>IF(N193="zákl. přenesená",J193,0)</f>
        <v>0</v>
      </c>
      <c r="BH193" s="139">
        <f>IF(N193="sníž. přenesená",J193,0)</f>
        <v>0</v>
      </c>
      <c r="BI193" s="139">
        <f>IF(N193="nulová",J193,0)</f>
        <v>0</v>
      </c>
      <c r="BJ193" s="16" t="s">
        <v>74</v>
      </c>
      <c r="BK193" s="139">
        <f>ROUND(I193*H193,2)</f>
        <v>0</v>
      </c>
      <c r="BL193" s="16" t="s">
        <v>131</v>
      </c>
      <c r="BM193" s="138" t="s">
        <v>239</v>
      </c>
    </row>
    <row r="194" spans="2:65" s="12" customFormat="1">
      <c r="B194" s="140"/>
      <c r="D194" s="141" t="s">
        <v>132</v>
      </c>
      <c r="E194" s="142" t="s">
        <v>1</v>
      </c>
      <c r="F194" s="143" t="s">
        <v>133</v>
      </c>
      <c r="H194" s="144">
        <v>2.1</v>
      </c>
      <c r="L194" s="140"/>
      <c r="M194" s="145"/>
      <c r="T194" s="146"/>
      <c r="AT194" s="142" t="s">
        <v>132</v>
      </c>
      <c r="AU194" s="142" t="s">
        <v>76</v>
      </c>
      <c r="AV194" s="12" t="s">
        <v>76</v>
      </c>
      <c r="AW194" s="12" t="s">
        <v>25</v>
      </c>
      <c r="AX194" s="12" t="s">
        <v>68</v>
      </c>
      <c r="AY194" s="142" t="s">
        <v>124</v>
      </c>
    </row>
    <row r="195" spans="2:65" s="12" customFormat="1">
      <c r="B195" s="140"/>
      <c r="D195" s="141" t="s">
        <v>132</v>
      </c>
      <c r="E195" s="142" t="s">
        <v>1</v>
      </c>
      <c r="F195" s="143" t="s">
        <v>240</v>
      </c>
      <c r="H195" s="144">
        <v>3.4220000000000002</v>
      </c>
      <c r="L195" s="140"/>
      <c r="M195" s="145"/>
      <c r="T195" s="146"/>
      <c r="AT195" s="142" t="s">
        <v>132</v>
      </c>
      <c r="AU195" s="142" t="s">
        <v>76</v>
      </c>
      <c r="AV195" s="12" t="s">
        <v>76</v>
      </c>
      <c r="AW195" s="12" t="s">
        <v>25</v>
      </c>
      <c r="AX195" s="12" t="s">
        <v>68</v>
      </c>
      <c r="AY195" s="142" t="s">
        <v>124</v>
      </c>
    </row>
    <row r="196" spans="2:65" s="12" customFormat="1">
      <c r="B196" s="140"/>
      <c r="D196" s="141" t="s">
        <v>132</v>
      </c>
      <c r="E196" s="142" t="s">
        <v>1</v>
      </c>
      <c r="F196" s="143" t="s">
        <v>241</v>
      </c>
      <c r="H196" s="144">
        <v>2.306</v>
      </c>
      <c r="L196" s="140"/>
      <c r="M196" s="145"/>
      <c r="T196" s="146"/>
      <c r="AT196" s="142" t="s">
        <v>132</v>
      </c>
      <c r="AU196" s="142" t="s">
        <v>76</v>
      </c>
      <c r="AV196" s="12" t="s">
        <v>76</v>
      </c>
      <c r="AW196" s="12" t="s">
        <v>25</v>
      </c>
      <c r="AX196" s="12" t="s">
        <v>68</v>
      </c>
      <c r="AY196" s="142" t="s">
        <v>124</v>
      </c>
    </row>
    <row r="197" spans="2:65" s="12" customFormat="1">
      <c r="B197" s="140"/>
      <c r="D197" s="141" t="s">
        <v>132</v>
      </c>
      <c r="E197" s="142" t="s">
        <v>1</v>
      </c>
      <c r="F197" s="143" t="s">
        <v>242</v>
      </c>
      <c r="H197" s="144">
        <v>0.32500000000000001</v>
      </c>
      <c r="L197" s="140"/>
      <c r="M197" s="145"/>
      <c r="T197" s="146"/>
      <c r="AT197" s="142" t="s">
        <v>132</v>
      </c>
      <c r="AU197" s="142" t="s">
        <v>76</v>
      </c>
      <c r="AV197" s="12" t="s">
        <v>76</v>
      </c>
      <c r="AW197" s="12" t="s">
        <v>25</v>
      </c>
      <c r="AX197" s="12" t="s">
        <v>68</v>
      </c>
      <c r="AY197" s="142" t="s">
        <v>124</v>
      </c>
    </row>
    <row r="198" spans="2:65" s="12" customFormat="1">
      <c r="B198" s="140"/>
      <c r="D198" s="141" t="s">
        <v>132</v>
      </c>
      <c r="E198" s="142" t="s">
        <v>1</v>
      </c>
      <c r="F198" s="143" t="s">
        <v>243</v>
      </c>
      <c r="H198" s="144">
        <v>0.34799999999999998</v>
      </c>
      <c r="L198" s="140"/>
      <c r="M198" s="145"/>
      <c r="T198" s="146"/>
      <c r="AT198" s="142" t="s">
        <v>132</v>
      </c>
      <c r="AU198" s="142" t="s">
        <v>76</v>
      </c>
      <c r="AV198" s="12" t="s">
        <v>76</v>
      </c>
      <c r="AW198" s="12" t="s">
        <v>25</v>
      </c>
      <c r="AX198" s="12" t="s">
        <v>68</v>
      </c>
      <c r="AY198" s="142" t="s">
        <v>124</v>
      </c>
    </row>
    <row r="199" spans="2:65" s="13" customFormat="1">
      <c r="B199" s="147"/>
      <c r="D199" s="141" t="s">
        <v>132</v>
      </c>
      <c r="E199" s="148" t="s">
        <v>1</v>
      </c>
      <c r="F199" s="149" t="s">
        <v>134</v>
      </c>
      <c r="H199" s="150">
        <v>8.5010000000000012</v>
      </c>
      <c r="L199" s="147"/>
      <c r="M199" s="151"/>
      <c r="T199" s="152"/>
      <c r="AT199" s="148" t="s">
        <v>132</v>
      </c>
      <c r="AU199" s="148" t="s">
        <v>76</v>
      </c>
      <c r="AV199" s="13" t="s">
        <v>131</v>
      </c>
      <c r="AW199" s="13" t="s">
        <v>25</v>
      </c>
      <c r="AX199" s="13" t="s">
        <v>74</v>
      </c>
      <c r="AY199" s="148" t="s">
        <v>124</v>
      </c>
    </row>
    <row r="200" spans="2:65" s="1" customFormat="1" ht="16.5" customHeight="1">
      <c r="B200" s="126"/>
      <c r="C200" s="127" t="s">
        <v>244</v>
      </c>
      <c r="D200" s="127" t="s">
        <v>127</v>
      </c>
      <c r="E200" s="128" t="s">
        <v>245</v>
      </c>
      <c r="F200" s="129" t="s">
        <v>246</v>
      </c>
      <c r="G200" s="130" t="s">
        <v>130</v>
      </c>
      <c r="H200" s="131">
        <v>11.465</v>
      </c>
      <c r="I200" s="132"/>
      <c r="J200" s="132">
        <f>ROUND(I200*H200,2)</f>
        <v>0</v>
      </c>
      <c r="K200" s="133"/>
      <c r="L200" s="28"/>
      <c r="M200" s="134" t="s">
        <v>1</v>
      </c>
      <c r="N200" s="135" t="s">
        <v>33</v>
      </c>
      <c r="O200" s="136">
        <v>0</v>
      </c>
      <c r="P200" s="136">
        <f>O200*H200</f>
        <v>0</v>
      </c>
      <c r="Q200" s="136">
        <v>0</v>
      </c>
      <c r="R200" s="136">
        <f>Q200*H200</f>
        <v>0</v>
      </c>
      <c r="S200" s="136">
        <v>0</v>
      </c>
      <c r="T200" s="137">
        <f>S200*H200</f>
        <v>0</v>
      </c>
      <c r="AR200" s="138" t="s">
        <v>131</v>
      </c>
      <c r="AT200" s="138" t="s">
        <v>127</v>
      </c>
      <c r="AU200" s="138" t="s">
        <v>76</v>
      </c>
      <c r="AY200" s="16" t="s">
        <v>124</v>
      </c>
      <c r="BE200" s="139">
        <f>IF(N200="základní",J200,0)</f>
        <v>0</v>
      </c>
      <c r="BF200" s="139">
        <f>IF(N200="snížená",J200,0)</f>
        <v>0</v>
      </c>
      <c r="BG200" s="139">
        <f>IF(N200="zákl. přenesená",J200,0)</f>
        <v>0</v>
      </c>
      <c r="BH200" s="139">
        <f>IF(N200="sníž. přenesená",J200,0)</f>
        <v>0</v>
      </c>
      <c r="BI200" s="139">
        <f>IF(N200="nulová",J200,0)</f>
        <v>0</v>
      </c>
      <c r="BJ200" s="16" t="s">
        <v>74</v>
      </c>
      <c r="BK200" s="139">
        <f>ROUND(I200*H200,2)</f>
        <v>0</v>
      </c>
      <c r="BL200" s="16" t="s">
        <v>131</v>
      </c>
      <c r="BM200" s="138" t="s">
        <v>247</v>
      </c>
    </row>
    <row r="201" spans="2:65" s="12" customFormat="1">
      <c r="B201" s="140"/>
      <c r="D201" s="141" t="s">
        <v>132</v>
      </c>
      <c r="E201" s="142" t="s">
        <v>1</v>
      </c>
      <c r="F201" s="143" t="s">
        <v>248</v>
      </c>
      <c r="H201" s="144">
        <v>6.3040000000000003</v>
      </c>
      <c r="L201" s="140"/>
      <c r="M201" s="145"/>
      <c r="T201" s="146"/>
      <c r="AT201" s="142" t="s">
        <v>132</v>
      </c>
      <c r="AU201" s="142" t="s">
        <v>76</v>
      </c>
      <c r="AV201" s="12" t="s">
        <v>76</v>
      </c>
      <c r="AW201" s="12" t="s">
        <v>25</v>
      </c>
      <c r="AX201" s="12" t="s">
        <v>68</v>
      </c>
      <c r="AY201" s="142" t="s">
        <v>124</v>
      </c>
    </row>
    <row r="202" spans="2:65" s="12" customFormat="1">
      <c r="B202" s="140"/>
      <c r="D202" s="141" t="s">
        <v>132</v>
      </c>
      <c r="E202" s="142" t="s">
        <v>1</v>
      </c>
      <c r="F202" s="143" t="s">
        <v>249</v>
      </c>
      <c r="H202" s="144">
        <v>2.3639999999999999</v>
      </c>
      <c r="L202" s="140"/>
      <c r="M202" s="145"/>
      <c r="T202" s="146"/>
      <c r="AT202" s="142" t="s">
        <v>132</v>
      </c>
      <c r="AU202" s="142" t="s">
        <v>76</v>
      </c>
      <c r="AV202" s="12" t="s">
        <v>76</v>
      </c>
      <c r="AW202" s="12" t="s">
        <v>25</v>
      </c>
      <c r="AX202" s="12" t="s">
        <v>68</v>
      </c>
      <c r="AY202" s="142" t="s">
        <v>124</v>
      </c>
    </row>
    <row r="203" spans="2:65" s="12" customFormat="1">
      <c r="B203" s="140"/>
      <c r="D203" s="141" t="s">
        <v>132</v>
      </c>
      <c r="E203" s="142" t="s">
        <v>1</v>
      </c>
      <c r="F203" s="143" t="s">
        <v>250</v>
      </c>
      <c r="H203" s="144">
        <v>2.7970000000000002</v>
      </c>
      <c r="L203" s="140"/>
      <c r="M203" s="145"/>
      <c r="T203" s="146"/>
      <c r="AT203" s="142" t="s">
        <v>132</v>
      </c>
      <c r="AU203" s="142" t="s">
        <v>76</v>
      </c>
      <c r="AV203" s="12" t="s">
        <v>76</v>
      </c>
      <c r="AW203" s="12" t="s">
        <v>25</v>
      </c>
      <c r="AX203" s="12" t="s">
        <v>68</v>
      </c>
      <c r="AY203" s="142" t="s">
        <v>124</v>
      </c>
    </row>
    <row r="204" spans="2:65" s="13" customFormat="1">
      <c r="B204" s="147"/>
      <c r="D204" s="141" t="s">
        <v>132</v>
      </c>
      <c r="E204" s="148" t="s">
        <v>1</v>
      </c>
      <c r="F204" s="149" t="s">
        <v>134</v>
      </c>
      <c r="H204" s="150">
        <v>11.465</v>
      </c>
      <c r="L204" s="147"/>
      <c r="M204" s="151"/>
      <c r="T204" s="152"/>
      <c r="AT204" s="148" t="s">
        <v>132</v>
      </c>
      <c r="AU204" s="148" t="s">
        <v>76</v>
      </c>
      <c r="AV204" s="13" t="s">
        <v>131</v>
      </c>
      <c r="AW204" s="13" t="s">
        <v>25</v>
      </c>
      <c r="AX204" s="13" t="s">
        <v>74</v>
      </c>
      <c r="AY204" s="148" t="s">
        <v>124</v>
      </c>
    </row>
    <row r="205" spans="2:65" s="1" customFormat="1" ht="33" customHeight="1">
      <c r="B205" s="126"/>
      <c r="C205" s="127" t="s">
        <v>192</v>
      </c>
      <c r="D205" s="127" t="s">
        <v>127</v>
      </c>
      <c r="E205" s="128" t="s">
        <v>251</v>
      </c>
      <c r="F205" s="129" t="s">
        <v>252</v>
      </c>
      <c r="G205" s="130" t="s">
        <v>253</v>
      </c>
      <c r="H205" s="131">
        <v>5.9089999999999998</v>
      </c>
      <c r="I205" s="132"/>
      <c r="J205" s="132">
        <f>ROUND(I205*H205,2)</f>
        <v>0</v>
      </c>
      <c r="K205" s="133"/>
      <c r="L205" s="28"/>
      <c r="M205" s="134" t="s">
        <v>1</v>
      </c>
      <c r="N205" s="135" t="s">
        <v>33</v>
      </c>
      <c r="O205" s="136">
        <v>0</v>
      </c>
      <c r="P205" s="136">
        <f>O205*H205</f>
        <v>0</v>
      </c>
      <c r="Q205" s="136">
        <v>0</v>
      </c>
      <c r="R205" s="136">
        <f>Q205*H205</f>
        <v>0</v>
      </c>
      <c r="S205" s="136">
        <v>0</v>
      </c>
      <c r="T205" s="137">
        <f>S205*H205</f>
        <v>0</v>
      </c>
      <c r="AR205" s="138" t="s">
        <v>131</v>
      </c>
      <c r="AT205" s="138" t="s">
        <v>127</v>
      </c>
      <c r="AU205" s="138" t="s">
        <v>76</v>
      </c>
      <c r="AY205" s="16" t="s">
        <v>124</v>
      </c>
      <c r="BE205" s="139">
        <f>IF(N205="základní",J205,0)</f>
        <v>0</v>
      </c>
      <c r="BF205" s="139">
        <f>IF(N205="snížená",J205,0)</f>
        <v>0</v>
      </c>
      <c r="BG205" s="139">
        <f>IF(N205="zákl. přenesená",J205,0)</f>
        <v>0</v>
      </c>
      <c r="BH205" s="139">
        <f>IF(N205="sníž. přenesená",J205,0)</f>
        <v>0</v>
      </c>
      <c r="BI205" s="139">
        <f>IF(N205="nulová",J205,0)</f>
        <v>0</v>
      </c>
      <c r="BJ205" s="16" t="s">
        <v>74</v>
      </c>
      <c r="BK205" s="139">
        <f>ROUND(I205*H205,2)</f>
        <v>0</v>
      </c>
      <c r="BL205" s="16" t="s">
        <v>131</v>
      </c>
      <c r="BM205" s="138" t="s">
        <v>254</v>
      </c>
    </row>
    <row r="206" spans="2:65" s="1" customFormat="1" ht="44.25" customHeight="1">
      <c r="B206" s="126"/>
      <c r="C206" s="127" t="s">
        <v>255</v>
      </c>
      <c r="D206" s="127" t="s">
        <v>127</v>
      </c>
      <c r="E206" s="128" t="s">
        <v>256</v>
      </c>
      <c r="F206" s="129" t="s">
        <v>257</v>
      </c>
      <c r="G206" s="130" t="s">
        <v>253</v>
      </c>
      <c r="H206" s="131">
        <v>5.141</v>
      </c>
      <c r="I206" s="132"/>
      <c r="J206" s="132">
        <f>ROUND(I206*H206,2)</f>
        <v>0</v>
      </c>
      <c r="K206" s="133"/>
      <c r="L206" s="28"/>
      <c r="M206" s="134" t="s">
        <v>1</v>
      </c>
      <c r="N206" s="135" t="s">
        <v>33</v>
      </c>
      <c r="O206" s="136">
        <v>0</v>
      </c>
      <c r="P206" s="136">
        <f>O206*H206</f>
        <v>0</v>
      </c>
      <c r="Q206" s="136">
        <v>0</v>
      </c>
      <c r="R206" s="136">
        <f>Q206*H206</f>
        <v>0</v>
      </c>
      <c r="S206" s="136">
        <v>0</v>
      </c>
      <c r="T206" s="137">
        <f>S206*H206</f>
        <v>0</v>
      </c>
      <c r="AR206" s="138" t="s">
        <v>131</v>
      </c>
      <c r="AT206" s="138" t="s">
        <v>127</v>
      </c>
      <c r="AU206" s="138" t="s">
        <v>76</v>
      </c>
      <c r="AY206" s="16" t="s">
        <v>124</v>
      </c>
      <c r="BE206" s="139">
        <f>IF(N206="základní",J206,0)</f>
        <v>0</v>
      </c>
      <c r="BF206" s="139">
        <f>IF(N206="snížená",J206,0)</f>
        <v>0</v>
      </c>
      <c r="BG206" s="139">
        <f>IF(N206="zákl. přenesená",J206,0)</f>
        <v>0</v>
      </c>
      <c r="BH206" s="139">
        <f>IF(N206="sníž. přenesená",J206,0)</f>
        <v>0</v>
      </c>
      <c r="BI206" s="139">
        <f>IF(N206="nulová",J206,0)</f>
        <v>0</v>
      </c>
      <c r="BJ206" s="16" t="s">
        <v>74</v>
      </c>
      <c r="BK206" s="139">
        <f>ROUND(I206*H206,2)</f>
        <v>0</v>
      </c>
      <c r="BL206" s="16" t="s">
        <v>131</v>
      </c>
      <c r="BM206" s="138" t="s">
        <v>258</v>
      </c>
    </row>
    <row r="207" spans="2:65" s="11" customFormat="1" ht="22.9" customHeight="1">
      <c r="B207" s="115"/>
      <c r="D207" s="116" t="s">
        <v>67</v>
      </c>
      <c r="E207" s="124" t="s">
        <v>259</v>
      </c>
      <c r="F207" s="124" t="s">
        <v>260</v>
      </c>
      <c r="J207" s="125">
        <f>BK207</f>
        <v>0</v>
      </c>
      <c r="L207" s="115"/>
      <c r="M207" s="119"/>
      <c r="P207" s="120">
        <f>SUM(P208:P234)</f>
        <v>0</v>
      </c>
      <c r="R207" s="120">
        <f>SUM(R208:R234)</f>
        <v>0</v>
      </c>
      <c r="T207" s="121">
        <f>SUM(T208:T234)</f>
        <v>0</v>
      </c>
      <c r="AR207" s="116" t="s">
        <v>76</v>
      </c>
      <c r="AT207" s="122" t="s">
        <v>67</v>
      </c>
      <c r="AU207" s="122" t="s">
        <v>74</v>
      </c>
      <c r="AY207" s="116" t="s">
        <v>124</v>
      </c>
      <c r="BK207" s="123">
        <f>SUM(BK208:BK234)</f>
        <v>0</v>
      </c>
    </row>
    <row r="208" spans="2:65" s="1" customFormat="1" ht="24.2" customHeight="1">
      <c r="B208" s="126"/>
      <c r="C208" s="127" t="s">
        <v>195</v>
      </c>
      <c r="D208" s="127" t="s">
        <v>127</v>
      </c>
      <c r="E208" s="128" t="s">
        <v>261</v>
      </c>
      <c r="F208" s="129" t="s">
        <v>262</v>
      </c>
      <c r="G208" s="130" t="s">
        <v>130</v>
      </c>
      <c r="H208" s="131">
        <v>55.588999999999999</v>
      </c>
      <c r="I208" s="132"/>
      <c r="J208" s="132">
        <f>ROUND(I208*H208,2)</f>
        <v>0</v>
      </c>
      <c r="K208" s="133"/>
      <c r="L208" s="28"/>
      <c r="M208" s="134" t="s">
        <v>1</v>
      </c>
      <c r="N208" s="135" t="s">
        <v>33</v>
      </c>
      <c r="O208" s="136">
        <v>0</v>
      </c>
      <c r="P208" s="136">
        <f>O208*H208</f>
        <v>0</v>
      </c>
      <c r="Q208" s="136">
        <v>0</v>
      </c>
      <c r="R208" s="136">
        <f>Q208*H208</f>
        <v>0</v>
      </c>
      <c r="S208" s="136">
        <v>0</v>
      </c>
      <c r="T208" s="137">
        <f>S208*H208</f>
        <v>0</v>
      </c>
      <c r="AR208" s="138" t="s">
        <v>173</v>
      </c>
      <c r="AT208" s="138" t="s">
        <v>127</v>
      </c>
      <c r="AU208" s="138" t="s">
        <v>76</v>
      </c>
      <c r="AY208" s="16" t="s">
        <v>124</v>
      </c>
      <c r="BE208" s="139">
        <f>IF(N208="základní",J208,0)</f>
        <v>0</v>
      </c>
      <c r="BF208" s="139">
        <f>IF(N208="snížená",J208,0)</f>
        <v>0</v>
      </c>
      <c r="BG208" s="139">
        <f>IF(N208="zákl. přenesená",J208,0)</f>
        <v>0</v>
      </c>
      <c r="BH208" s="139">
        <f>IF(N208="sníž. přenesená",J208,0)</f>
        <v>0</v>
      </c>
      <c r="BI208" s="139">
        <f>IF(N208="nulová",J208,0)</f>
        <v>0</v>
      </c>
      <c r="BJ208" s="16" t="s">
        <v>74</v>
      </c>
      <c r="BK208" s="139">
        <f>ROUND(I208*H208,2)</f>
        <v>0</v>
      </c>
      <c r="BL208" s="16" t="s">
        <v>173</v>
      </c>
      <c r="BM208" s="138" t="s">
        <v>263</v>
      </c>
    </row>
    <row r="209" spans="2:65" s="12" customFormat="1">
      <c r="B209" s="140"/>
      <c r="D209" s="141" t="s">
        <v>132</v>
      </c>
      <c r="E209" s="142" t="s">
        <v>1</v>
      </c>
      <c r="F209" s="143" t="s">
        <v>264</v>
      </c>
      <c r="H209" s="144">
        <v>55.588999999999999</v>
      </c>
      <c r="L209" s="140"/>
      <c r="M209" s="145"/>
      <c r="T209" s="146"/>
      <c r="AT209" s="142" t="s">
        <v>132</v>
      </c>
      <c r="AU209" s="142" t="s">
        <v>76</v>
      </c>
      <c r="AV209" s="12" t="s">
        <v>76</v>
      </c>
      <c r="AW209" s="12" t="s">
        <v>25</v>
      </c>
      <c r="AX209" s="12" t="s">
        <v>68</v>
      </c>
      <c r="AY209" s="142" t="s">
        <v>124</v>
      </c>
    </row>
    <row r="210" spans="2:65" s="13" customFormat="1">
      <c r="B210" s="147"/>
      <c r="D210" s="141" t="s">
        <v>132</v>
      </c>
      <c r="E210" s="148" t="s">
        <v>1</v>
      </c>
      <c r="F210" s="149" t="s">
        <v>134</v>
      </c>
      <c r="H210" s="150">
        <v>55.588999999999999</v>
      </c>
      <c r="L210" s="147"/>
      <c r="M210" s="151"/>
      <c r="T210" s="152"/>
      <c r="AT210" s="148" t="s">
        <v>132</v>
      </c>
      <c r="AU210" s="148" t="s">
        <v>76</v>
      </c>
      <c r="AV210" s="13" t="s">
        <v>131</v>
      </c>
      <c r="AW210" s="13" t="s">
        <v>25</v>
      </c>
      <c r="AX210" s="13" t="s">
        <v>74</v>
      </c>
      <c r="AY210" s="148" t="s">
        <v>124</v>
      </c>
    </row>
    <row r="211" spans="2:65" s="1" customFormat="1" ht="24.2" customHeight="1">
      <c r="B211" s="126"/>
      <c r="C211" s="127" t="s">
        <v>265</v>
      </c>
      <c r="D211" s="127" t="s">
        <v>127</v>
      </c>
      <c r="E211" s="128" t="s">
        <v>266</v>
      </c>
      <c r="F211" s="129" t="s">
        <v>267</v>
      </c>
      <c r="G211" s="130" t="s">
        <v>130</v>
      </c>
      <c r="H211" s="131">
        <v>55.588999999999999</v>
      </c>
      <c r="I211" s="132"/>
      <c r="J211" s="132">
        <f>ROUND(I211*H211,2)</f>
        <v>0</v>
      </c>
      <c r="K211" s="133"/>
      <c r="L211" s="28"/>
      <c r="M211" s="134" t="s">
        <v>1</v>
      </c>
      <c r="N211" s="135" t="s">
        <v>33</v>
      </c>
      <c r="O211" s="136">
        <v>0</v>
      </c>
      <c r="P211" s="136">
        <f>O211*H211</f>
        <v>0</v>
      </c>
      <c r="Q211" s="136">
        <v>0</v>
      </c>
      <c r="R211" s="136">
        <f>Q211*H211</f>
        <v>0</v>
      </c>
      <c r="S211" s="136">
        <v>0</v>
      </c>
      <c r="T211" s="137">
        <f>S211*H211</f>
        <v>0</v>
      </c>
      <c r="AR211" s="138" t="s">
        <v>173</v>
      </c>
      <c r="AT211" s="138" t="s">
        <v>127</v>
      </c>
      <c r="AU211" s="138" t="s">
        <v>76</v>
      </c>
      <c r="AY211" s="16" t="s">
        <v>124</v>
      </c>
      <c r="BE211" s="139">
        <f>IF(N211="základní",J211,0)</f>
        <v>0</v>
      </c>
      <c r="BF211" s="139">
        <f>IF(N211="snížená",J211,0)</f>
        <v>0</v>
      </c>
      <c r="BG211" s="139">
        <f>IF(N211="zákl. přenesená",J211,0)</f>
        <v>0</v>
      </c>
      <c r="BH211" s="139">
        <f>IF(N211="sníž. přenesená",J211,0)</f>
        <v>0</v>
      </c>
      <c r="BI211" s="139">
        <f>IF(N211="nulová",J211,0)</f>
        <v>0</v>
      </c>
      <c r="BJ211" s="16" t="s">
        <v>74</v>
      </c>
      <c r="BK211" s="139">
        <f>ROUND(I211*H211,2)</f>
        <v>0</v>
      </c>
      <c r="BL211" s="16" t="s">
        <v>173</v>
      </c>
      <c r="BM211" s="138" t="s">
        <v>268</v>
      </c>
    </row>
    <row r="212" spans="2:65" s="1" customFormat="1" ht="49.15" customHeight="1">
      <c r="B212" s="126"/>
      <c r="C212" s="153" t="s">
        <v>200</v>
      </c>
      <c r="D212" s="153" t="s">
        <v>170</v>
      </c>
      <c r="E212" s="154" t="s">
        <v>269</v>
      </c>
      <c r="F212" s="155" t="s">
        <v>270</v>
      </c>
      <c r="G212" s="156" t="s">
        <v>130</v>
      </c>
      <c r="H212" s="157">
        <v>61.148000000000003</v>
      </c>
      <c r="I212" s="158"/>
      <c r="J212" s="158">
        <f>ROUND(I212*H212,2)</f>
        <v>0</v>
      </c>
      <c r="K212" s="159"/>
      <c r="L212" s="160"/>
      <c r="M212" s="161" t="s">
        <v>1</v>
      </c>
      <c r="N212" s="162" t="s">
        <v>33</v>
      </c>
      <c r="O212" s="136">
        <v>0</v>
      </c>
      <c r="P212" s="136">
        <f>O212*H212</f>
        <v>0</v>
      </c>
      <c r="Q212" s="136">
        <v>0</v>
      </c>
      <c r="R212" s="136">
        <f>Q212*H212</f>
        <v>0</v>
      </c>
      <c r="S212" s="136">
        <v>0</v>
      </c>
      <c r="T212" s="137">
        <f>S212*H212</f>
        <v>0</v>
      </c>
      <c r="AR212" s="138" t="s">
        <v>203</v>
      </c>
      <c r="AT212" s="138" t="s">
        <v>170</v>
      </c>
      <c r="AU212" s="138" t="s">
        <v>76</v>
      </c>
      <c r="AY212" s="16" t="s">
        <v>124</v>
      </c>
      <c r="BE212" s="139">
        <f>IF(N212="základní",J212,0)</f>
        <v>0</v>
      </c>
      <c r="BF212" s="139">
        <f>IF(N212="snížená",J212,0)</f>
        <v>0</v>
      </c>
      <c r="BG212" s="139">
        <f>IF(N212="zákl. přenesená",J212,0)</f>
        <v>0</v>
      </c>
      <c r="BH212" s="139">
        <f>IF(N212="sníž. přenesená",J212,0)</f>
        <v>0</v>
      </c>
      <c r="BI212" s="139">
        <f>IF(N212="nulová",J212,0)</f>
        <v>0</v>
      </c>
      <c r="BJ212" s="16" t="s">
        <v>74</v>
      </c>
      <c r="BK212" s="139">
        <f>ROUND(I212*H212,2)</f>
        <v>0</v>
      </c>
      <c r="BL212" s="16" t="s">
        <v>173</v>
      </c>
      <c r="BM212" s="138" t="s">
        <v>271</v>
      </c>
    </row>
    <row r="213" spans="2:65" s="12" customFormat="1">
      <c r="B213" s="140"/>
      <c r="D213" s="141" t="s">
        <v>132</v>
      </c>
      <c r="E213" s="142" t="s">
        <v>1</v>
      </c>
      <c r="F213" s="143" t="s">
        <v>272</v>
      </c>
      <c r="H213" s="144">
        <v>61.148000000000003</v>
      </c>
      <c r="L213" s="140"/>
      <c r="M213" s="145"/>
      <c r="T213" s="146"/>
      <c r="AT213" s="142" t="s">
        <v>132</v>
      </c>
      <c r="AU213" s="142" t="s">
        <v>76</v>
      </c>
      <c r="AV213" s="12" t="s">
        <v>76</v>
      </c>
      <c r="AW213" s="12" t="s">
        <v>25</v>
      </c>
      <c r="AX213" s="12" t="s">
        <v>68</v>
      </c>
      <c r="AY213" s="142" t="s">
        <v>124</v>
      </c>
    </row>
    <row r="214" spans="2:65" s="13" customFormat="1">
      <c r="B214" s="147"/>
      <c r="D214" s="141" t="s">
        <v>132</v>
      </c>
      <c r="E214" s="148" t="s">
        <v>1</v>
      </c>
      <c r="F214" s="149" t="s">
        <v>134</v>
      </c>
      <c r="H214" s="150">
        <v>61.148000000000003</v>
      </c>
      <c r="L214" s="147"/>
      <c r="M214" s="151"/>
      <c r="T214" s="152"/>
      <c r="AT214" s="148" t="s">
        <v>132</v>
      </c>
      <c r="AU214" s="148" t="s">
        <v>76</v>
      </c>
      <c r="AV214" s="13" t="s">
        <v>131</v>
      </c>
      <c r="AW214" s="13" t="s">
        <v>25</v>
      </c>
      <c r="AX214" s="13" t="s">
        <v>74</v>
      </c>
      <c r="AY214" s="148" t="s">
        <v>124</v>
      </c>
    </row>
    <row r="215" spans="2:65" s="1" customFormat="1" ht="24.2" customHeight="1">
      <c r="B215" s="126"/>
      <c r="C215" s="127" t="s">
        <v>273</v>
      </c>
      <c r="D215" s="127" t="s">
        <v>127</v>
      </c>
      <c r="E215" s="128" t="s">
        <v>274</v>
      </c>
      <c r="F215" s="129" t="s">
        <v>275</v>
      </c>
      <c r="G215" s="130" t="s">
        <v>161</v>
      </c>
      <c r="H215" s="131">
        <v>8.1999999999999993</v>
      </c>
      <c r="I215" s="132"/>
      <c r="J215" s="132">
        <f>ROUND(I215*H215,2)</f>
        <v>0</v>
      </c>
      <c r="K215" s="133"/>
      <c r="L215" s="28"/>
      <c r="M215" s="134" t="s">
        <v>1</v>
      </c>
      <c r="N215" s="135" t="s">
        <v>33</v>
      </c>
      <c r="O215" s="136">
        <v>0</v>
      </c>
      <c r="P215" s="136">
        <f>O215*H215</f>
        <v>0</v>
      </c>
      <c r="Q215" s="136">
        <v>0</v>
      </c>
      <c r="R215" s="136">
        <f>Q215*H215</f>
        <v>0</v>
      </c>
      <c r="S215" s="136">
        <v>0</v>
      </c>
      <c r="T215" s="137">
        <f>S215*H215</f>
        <v>0</v>
      </c>
      <c r="AR215" s="138" t="s">
        <v>173</v>
      </c>
      <c r="AT215" s="138" t="s">
        <v>127</v>
      </c>
      <c r="AU215" s="138" t="s">
        <v>76</v>
      </c>
      <c r="AY215" s="16" t="s">
        <v>124</v>
      </c>
      <c r="BE215" s="139">
        <f>IF(N215="základní",J215,0)</f>
        <v>0</v>
      </c>
      <c r="BF215" s="139">
        <f>IF(N215="snížená",J215,0)</f>
        <v>0</v>
      </c>
      <c r="BG215" s="139">
        <f>IF(N215="zákl. přenesená",J215,0)</f>
        <v>0</v>
      </c>
      <c r="BH215" s="139">
        <f>IF(N215="sníž. přenesená",J215,0)</f>
        <v>0</v>
      </c>
      <c r="BI215" s="139">
        <f>IF(N215="nulová",J215,0)</f>
        <v>0</v>
      </c>
      <c r="BJ215" s="16" t="s">
        <v>74</v>
      </c>
      <c r="BK215" s="139">
        <f>ROUND(I215*H215,2)</f>
        <v>0</v>
      </c>
      <c r="BL215" s="16" t="s">
        <v>173</v>
      </c>
      <c r="BM215" s="138" t="s">
        <v>276</v>
      </c>
    </row>
    <row r="216" spans="2:65" s="1" customFormat="1" ht="24.2" customHeight="1">
      <c r="B216" s="126"/>
      <c r="C216" s="127" t="s">
        <v>203</v>
      </c>
      <c r="D216" s="127" t="s">
        <v>127</v>
      </c>
      <c r="E216" s="128" t="s">
        <v>277</v>
      </c>
      <c r="F216" s="129" t="s">
        <v>278</v>
      </c>
      <c r="G216" s="130" t="s">
        <v>130</v>
      </c>
      <c r="H216" s="131">
        <v>55.588999999999999</v>
      </c>
      <c r="I216" s="132"/>
      <c r="J216" s="132">
        <f>ROUND(I216*H216,2)</f>
        <v>0</v>
      </c>
      <c r="K216" s="133"/>
      <c r="L216" s="28"/>
      <c r="M216" s="134" t="s">
        <v>1</v>
      </c>
      <c r="N216" s="135" t="s">
        <v>33</v>
      </c>
      <c r="O216" s="136">
        <v>0</v>
      </c>
      <c r="P216" s="136">
        <f>O216*H216</f>
        <v>0</v>
      </c>
      <c r="Q216" s="136">
        <v>0</v>
      </c>
      <c r="R216" s="136">
        <f>Q216*H216</f>
        <v>0</v>
      </c>
      <c r="S216" s="136">
        <v>0</v>
      </c>
      <c r="T216" s="137">
        <f>S216*H216</f>
        <v>0</v>
      </c>
      <c r="AR216" s="138" t="s">
        <v>173</v>
      </c>
      <c r="AT216" s="138" t="s">
        <v>127</v>
      </c>
      <c r="AU216" s="138" t="s">
        <v>76</v>
      </c>
      <c r="AY216" s="16" t="s">
        <v>124</v>
      </c>
      <c r="BE216" s="139">
        <f>IF(N216="základní",J216,0)</f>
        <v>0</v>
      </c>
      <c r="BF216" s="139">
        <f>IF(N216="snížená",J216,0)</f>
        <v>0</v>
      </c>
      <c r="BG216" s="139">
        <f>IF(N216="zákl. přenesená",J216,0)</f>
        <v>0</v>
      </c>
      <c r="BH216" s="139">
        <f>IF(N216="sníž. přenesená",J216,0)</f>
        <v>0</v>
      </c>
      <c r="BI216" s="139">
        <f>IF(N216="nulová",J216,0)</f>
        <v>0</v>
      </c>
      <c r="BJ216" s="16" t="s">
        <v>74</v>
      </c>
      <c r="BK216" s="139">
        <f>ROUND(I216*H216,2)</f>
        <v>0</v>
      </c>
      <c r="BL216" s="16" t="s">
        <v>173</v>
      </c>
      <c r="BM216" s="138" t="s">
        <v>279</v>
      </c>
    </row>
    <row r="217" spans="2:65" s="1" customFormat="1" ht="24.2" customHeight="1">
      <c r="B217" s="126"/>
      <c r="C217" s="153" t="s">
        <v>280</v>
      </c>
      <c r="D217" s="153" t="s">
        <v>170</v>
      </c>
      <c r="E217" s="154" t="s">
        <v>281</v>
      </c>
      <c r="F217" s="155" t="s">
        <v>282</v>
      </c>
      <c r="G217" s="156" t="s">
        <v>130</v>
      </c>
      <c r="H217" s="157">
        <v>61.148000000000003</v>
      </c>
      <c r="I217" s="158"/>
      <c r="J217" s="158">
        <f>ROUND(I217*H217,2)</f>
        <v>0</v>
      </c>
      <c r="K217" s="159"/>
      <c r="L217" s="160"/>
      <c r="M217" s="161" t="s">
        <v>1</v>
      </c>
      <c r="N217" s="162" t="s">
        <v>33</v>
      </c>
      <c r="O217" s="136">
        <v>0</v>
      </c>
      <c r="P217" s="136">
        <f>O217*H217</f>
        <v>0</v>
      </c>
      <c r="Q217" s="136">
        <v>0</v>
      </c>
      <c r="R217" s="136">
        <f>Q217*H217</f>
        <v>0</v>
      </c>
      <c r="S217" s="136">
        <v>0</v>
      </c>
      <c r="T217" s="137">
        <f>S217*H217</f>
        <v>0</v>
      </c>
      <c r="AR217" s="138" t="s">
        <v>203</v>
      </c>
      <c r="AT217" s="138" t="s">
        <v>170</v>
      </c>
      <c r="AU217" s="138" t="s">
        <v>76</v>
      </c>
      <c r="AY217" s="16" t="s">
        <v>124</v>
      </c>
      <c r="BE217" s="139">
        <f>IF(N217="základní",J217,0)</f>
        <v>0</v>
      </c>
      <c r="BF217" s="139">
        <f>IF(N217="snížená",J217,0)</f>
        <v>0</v>
      </c>
      <c r="BG217" s="139">
        <f>IF(N217="zákl. přenesená",J217,0)</f>
        <v>0</v>
      </c>
      <c r="BH217" s="139">
        <f>IF(N217="sníž. přenesená",J217,0)</f>
        <v>0</v>
      </c>
      <c r="BI217" s="139">
        <f>IF(N217="nulová",J217,0)</f>
        <v>0</v>
      </c>
      <c r="BJ217" s="16" t="s">
        <v>74</v>
      </c>
      <c r="BK217" s="139">
        <f>ROUND(I217*H217,2)</f>
        <v>0</v>
      </c>
      <c r="BL217" s="16" t="s">
        <v>173</v>
      </c>
      <c r="BM217" s="138" t="s">
        <v>283</v>
      </c>
    </row>
    <row r="218" spans="2:65" s="12" customFormat="1">
      <c r="B218" s="140"/>
      <c r="D218" s="141" t="s">
        <v>132</v>
      </c>
      <c r="E218" s="142" t="s">
        <v>1</v>
      </c>
      <c r="F218" s="143" t="s">
        <v>272</v>
      </c>
      <c r="H218" s="144">
        <v>61.148000000000003</v>
      </c>
      <c r="L218" s="140"/>
      <c r="M218" s="145"/>
      <c r="T218" s="146"/>
      <c r="AT218" s="142" t="s">
        <v>132</v>
      </c>
      <c r="AU218" s="142" t="s">
        <v>76</v>
      </c>
      <c r="AV218" s="12" t="s">
        <v>76</v>
      </c>
      <c r="AW218" s="12" t="s">
        <v>25</v>
      </c>
      <c r="AX218" s="12" t="s">
        <v>68</v>
      </c>
      <c r="AY218" s="142" t="s">
        <v>124</v>
      </c>
    </row>
    <row r="219" spans="2:65" s="13" customFormat="1">
      <c r="B219" s="147"/>
      <c r="D219" s="141" t="s">
        <v>132</v>
      </c>
      <c r="E219" s="148" t="s">
        <v>1</v>
      </c>
      <c r="F219" s="149" t="s">
        <v>134</v>
      </c>
      <c r="H219" s="150">
        <v>61.148000000000003</v>
      </c>
      <c r="L219" s="147"/>
      <c r="M219" s="151"/>
      <c r="T219" s="152"/>
      <c r="AT219" s="148" t="s">
        <v>132</v>
      </c>
      <c r="AU219" s="148" t="s">
        <v>76</v>
      </c>
      <c r="AV219" s="13" t="s">
        <v>131</v>
      </c>
      <c r="AW219" s="13" t="s">
        <v>25</v>
      </c>
      <c r="AX219" s="13" t="s">
        <v>74</v>
      </c>
      <c r="AY219" s="148" t="s">
        <v>124</v>
      </c>
    </row>
    <row r="220" spans="2:65" s="1" customFormat="1" ht="24.2" customHeight="1">
      <c r="B220" s="126"/>
      <c r="C220" s="127" t="s">
        <v>207</v>
      </c>
      <c r="D220" s="127" t="s">
        <v>127</v>
      </c>
      <c r="E220" s="128" t="s">
        <v>284</v>
      </c>
      <c r="F220" s="129" t="s">
        <v>285</v>
      </c>
      <c r="G220" s="130" t="s">
        <v>130</v>
      </c>
      <c r="H220" s="131">
        <v>52.929000000000002</v>
      </c>
      <c r="I220" s="132"/>
      <c r="J220" s="132">
        <f>ROUND(I220*H220,2)</f>
        <v>0</v>
      </c>
      <c r="K220" s="133"/>
      <c r="L220" s="28"/>
      <c r="M220" s="134" t="s">
        <v>1</v>
      </c>
      <c r="N220" s="135" t="s">
        <v>33</v>
      </c>
      <c r="O220" s="136">
        <v>0</v>
      </c>
      <c r="P220" s="136">
        <f>O220*H220</f>
        <v>0</v>
      </c>
      <c r="Q220" s="136">
        <v>0</v>
      </c>
      <c r="R220" s="136">
        <f>Q220*H220</f>
        <v>0</v>
      </c>
      <c r="S220" s="136">
        <v>0</v>
      </c>
      <c r="T220" s="137">
        <f>S220*H220</f>
        <v>0</v>
      </c>
      <c r="AR220" s="138" t="s">
        <v>173</v>
      </c>
      <c r="AT220" s="138" t="s">
        <v>127</v>
      </c>
      <c r="AU220" s="138" t="s">
        <v>76</v>
      </c>
      <c r="AY220" s="16" t="s">
        <v>124</v>
      </c>
      <c r="BE220" s="139">
        <f>IF(N220="základní",J220,0)</f>
        <v>0</v>
      </c>
      <c r="BF220" s="139">
        <f>IF(N220="snížená",J220,0)</f>
        <v>0</v>
      </c>
      <c r="BG220" s="139">
        <f>IF(N220="zákl. přenesená",J220,0)</f>
        <v>0</v>
      </c>
      <c r="BH220" s="139">
        <f>IF(N220="sníž. přenesená",J220,0)</f>
        <v>0</v>
      </c>
      <c r="BI220" s="139">
        <f>IF(N220="nulová",J220,0)</f>
        <v>0</v>
      </c>
      <c r="BJ220" s="16" t="s">
        <v>74</v>
      </c>
      <c r="BK220" s="139">
        <f>ROUND(I220*H220,2)</f>
        <v>0</v>
      </c>
      <c r="BL220" s="16" t="s">
        <v>173</v>
      </c>
      <c r="BM220" s="138" t="s">
        <v>286</v>
      </c>
    </row>
    <row r="221" spans="2:65" s="12" customFormat="1">
      <c r="B221" s="140"/>
      <c r="D221" s="141" t="s">
        <v>132</v>
      </c>
      <c r="E221" s="142" t="s">
        <v>1</v>
      </c>
      <c r="F221" s="143" t="s">
        <v>287</v>
      </c>
      <c r="H221" s="144">
        <v>52.929000000000002</v>
      </c>
      <c r="L221" s="140"/>
      <c r="M221" s="145"/>
      <c r="T221" s="146"/>
      <c r="AT221" s="142" t="s">
        <v>132</v>
      </c>
      <c r="AU221" s="142" t="s">
        <v>76</v>
      </c>
      <c r="AV221" s="12" t="s">
        <v>76</v>
      </c>
      <c r="AW221" s="12" t="s">
        <v>25</v>
      </c>
      <c r="AX221" s="12" t="s">
        <v>68</v>
      </c>
      <c r="AY221" s="142" t="s">
        <v>124</v>
      </c>
    </row>
    <row r="222" spans="2:65" s="13" customFormat="1">
      <c r="B222" s="147"/>
      <c r="D222" s="141" t="s">
        <v>132</v>
      </c>
      <c r="E222" s="148" t="s">
        <v>1</v>
      </c>
      <c r="F222" s="149" t="s">
        <v>134</v>
      </c>
      <c r="H222" s="150">
        <v>52.929000000000002</v>
      </c>
      <c r="L222" s="147"/>
      <c r="M222" s="151"/>
      <c r="T222" s="152"/>
      <c r="AT222" s="148" t="s">
        <v>132</v>
      </c>
      <c r="AU222" s="148" t="s">
        <v>76</v>
      </c>
      <c r="AV222" s="13" t="s">
        <v>131</v>
      </c>
      <c r="AW222" s="13" t="s">
        <v>25</v>
      </c>
      <c r="AX222" s="13" t="s">
        <v>74</v>
      </c>
      <c r="AY222" s="148" t="s">
        <v>124</v>
      </c>
    </row>
    <row r="223" spans="2:65" s="1" customFormat="1" ht="16.5" customHeight="1">
      <c r="B223" s="126"/>
      <c r="C223" s="127" t="s">
        <v>288</v>
      </c>
      <c r="D223" s="127" t="s">
        <v>127</v>
      </c>
      <c r="E223" s="128" t="s">
        <v>289</v>
      </c>
      <c r="F223" s="129" t="s">
        <v>290</v>
      </c>
      <c r="G223" s="130" t="s">
        <v>291</v>
      </c>
      <c r="H223" s="131">
        <v>0.97499999999999998</v>
      </c>
      <c r="I223" s="132"/>
      <c r="J223" s="132">
        <f>ROUND(I223*H223,2)</f>
        <v>0</v>
      </c>
      <c r="K223" s="133"/>
      <c r="L223" s="28"/>
      <c r="M223" s="134" t="s">
        <v>1</v>
      </c>
      <c r="N223" s="135" t="s">
        <v>33</v>
      </c>
      <c r="O223" s="136">
        <v>0</v>
      </c>
      <c r="P223" s="136">
        <f>O223*H223</f>
        <v>0</v>
      </c>
      <c r="Q223" s="136">
        <v>0</v>
      </c>
      <c r="R223" s="136">
        <f>Q223*H223</f>
        <v>0</v>
      </c>
      <c r="S223" s="136">
        <v>0</v>
      </c>
      <c r="T223" s="137">
        <f>S223*H223</f>
        <v>0</v>
      </c>
      <c r="AR223" s="138" t="s">
        <v>173</v>
      </c>
      <c r="AT223" s="138" t="s">
        <v>127</v>
      </c>
      <c r="AU223" s="138" t="s">
        <v>76</v>
      </c>
      <c r="AY223" s="16" t="s">
        <v>124</v>
      </c>
      <c r="BE223" s="139">
        <f>IF(N223="základní",J223,0)</f>
        <v>0</v>
      </c>
      <c r="BF223" s="139">
        <f>IF(N223="snížená",J223,0)</f>
        <v>0</v>
      </c>
      <c r="BG223" s="139">
        <f>IF(N223="zákl. přenesená",J223,0)</f>
        <v>0</v>
      </c>
      <c r="BH223" s="139">
        <f>IF(N223="sníž. přenesená",J223,0)</f>
        <v>0</v>
      </c>
      <c r="BI223" s="139">
        <f>IF(N223="nulová",J223,0)</f>
        <v>0</v>
      </c>
      <c r="BJ223" s="16" t="s">
        <v>74</v>
      </c>
      <c r="BK223" s="139">
        <f>ROUND(I223*H223,2)</f>
        <v>0</v>
      </c>
      <c r="BL223" s="16" t="s">
        <v>173</v>
      </c>
      <c r="BM223" s="138" t="s">
        <v>292</v>
      </c>
    </row>
    <row r="224" spans="2:65" s="12" customFormat="1">
      <c r="B224" s="140"/>
      <c r="D224" s="141" t="s">
        <v>132</v>
      </c>
      <c r="E224" s="142" t="s">
        <v>1</v>
      </c>
      <c r="F224" s="143" t="s">
        <v>293</v>
      </c>
      <c r="H224" s="144">
        <v>0.97499999999999998</v>
      </c>
      <c r="L224" s="140"/>
      <c r="M224" s="145"/>
      <c r="T224" s="146"/>
      <c r="AT224" s="142" t="s">
        <v>132</v>
      </c>
      <c r="AU224" s="142" t="s">
        <v>76</v>
      </c>
      <c r="AV224" s="12" t="s">
        <v>76</v>
      </c>
      <c r="AW224" s="12" t="s">
        <v>25</v>
      </c>
      <c r="AX224" s="12" t="s">
        <v>68</v>
      </c>
      <c r="AY224" s="142" t="s">
        <v>124</v>
      </c>
    </row>
    <row r="225" spans="2:65" s="13" customFormat="1">
      <c r="B225" s="147"/>
      <c r="D225" s="141" t="s">
        <v>132</v>
      </c>
      <c r="E225" s="148" t="s">
        <v>1</v>
      </c>
      <c r="F225" s="149" t="s">
        <v>134</v>
      </c>
      <c r="H225" s="150">
        <v>0.97499999999999998</v>
      </c>
      <c r="L225" s="147"/>
      <c r="M225" s="151"/>
      <c r="T225" s="152"/>
      <c r="AT225" s="148" t="s">
        <v>132</v>
      </c>
      <c r="AU225" s="148" t="s">
        <v>76</v>
      </c>
      <c r="AV225" s="13" t="s">
        <v>131</v>
      </c>
      <c r="AW225" s="13" t="s">
        <v>25</v>
      </c>
      <c r="AX225" s="13" t="s">
        <v>74</v>
      </c>
      <c r="AY225" s="148" t="s">
        <v>124</v>
      </c>
    </row>
    <row r="226" spans="2:65" s="1" customFormat="1" ht="24.2" customHeight="1">
      <c r="B226" s="126"/>
      <c r="C226" s="127" t="s">
        <v>212</v>
      </c>
      <c r="D226" s="127" t="s">
        <v>127</v>
      </c>
      <c r="E226" s="128" t="s">
        <v>294</v>
      </c>
      <c r="F226" s="129" t="s">
        <v>295</v>
      </c>
      <c r="G226" s="130" t="s">
        <v>130</v>
      </c>
      <c r="H226" s="131">
        <v>55.588999999999999</v>
      </c>
      <c r="I226" s="132"/>
      <c r="J226" s="132">
        <f>ROUND(I226*H226,2)</f>
        <v>0</v>
      </c>
      <c r="K226" s="133"/>
      <c r="L226" s="28"/>
      <c r="M226" s="134" t="s">
        <v>1</v>
      </c>
      <c r="N226" s="135" t="s">
        <v>33</v>
      </c>
      <c r="O226" s="136">
        <v>0</v>
      </c>
      <c r="P226" s="136">
        <f>O226*H226</f>
        <v>0</v>
      </c>
      <c r="Q226" s="136">
        <v>0</v>
      </c>
      <c r="R226" s="136">
        <f>Q226*H226</f>
        <v>0</v>
      </c>
      <c r="S226" s="136">
        <v>0</v>
      </c>
      <c r="T226" s="137">
        <f>S226*H226</f>
        <v>0</v>
      </c>
      <c r="AR226" s="138" t="s">
        <v>173</v>
      </c>
      <c r="AT226" s="138" t="s">
        <v>127</v>
      </c>
      <c r="AU226" s="138" t="s">
        <v>76</v>
      </c>
      <c r="AY226" s="16" t="s">
        <v>124</v>
      </c>
      <c r="BE226" s="139">
        <f>IF(N226="základní",J226,0)</f>
        <v>0</v>
      </c>
      <c r="BF226" s="139">
        <f>IF(N226="snížená",J226,0)</f>
        <v>0</v>
      </c>
      <c r="BG226" s="139">
        <f>IF(N226="zákl. přenesená",J226,0)</f>
        <v>0</v>
      </c>
      <c r="BH226" s="139">
        <f>IF(N226="sníž. přenesená",J226,0)</f>
        <v>0</v>
      </c>
      <c r="BI226" s="139">
        <f>IF(N226="nulová",J226,0)</f>
        <v>0</v>
      </c>
      <c r="BJ226" s="16" t="s">
        <v>74</v>
      </c>
      <c r="BK226" s="139">
        <f>ROUND(I226*H226,2)</f>
        <v>0</v>
      </c>
      <c r="BL226" s="16" t="s">
        <v>173</v>
      </c>
      <c r="BM226" s="138" t="s">
        <v>296</v>
      </c>
    </row>
    <row r="227" spans="2:65" s="1" customFormat="1" ht="24.2" customHeight="1">
      <c r="B227" s="126"/>
      <c r="C227" s="127" t="s">
        <v>297</v>
      </c>
      <c r="D227" s="127" t="s">
        <v>127</v>
      </c>
      <c r="E227" s="128" t="s">
        <v>298</v>
      </c>
      <c r="F227" s="129" t="s">
        <v>299</v>
      </c>
      <c r="G227" s="130" t="s">
        <v>130</v>
      </c>
      <c r="H227" s="131">
        <v>55.588999999999999</v>
      </c>
      <c r="I227" s="132"/>
      <c r="J227" s="132">
        <f>ROUND(I227*H227,2)</f>
        <v>0</v>
      </c>
      <c r="K227" s="133"/>
      <c r="L227" s="28"/>
      <c r="M227" s="134" t="s">
        <v>1</v>
      </c>
      <c r="N227" s="135" t="s">
        <v>33</v>
      </c>
      <c r="O227" s="136">
        <v>0</v>
      </c>
      <c r="P227" s="136">
        <f>O227*H227</f>
        <v>0</v>
      </c>
      <c r="Q227" s="136">
        <v>0</v>
      </c>
      <c r="R227" s="136">
        <f>Q227*H227</f>
        <v>0</v>
      </c>
      <c r="S227" s="136">
        <v>0</v>
      </c>
      <c r="T227" s="137">
        <f>S227*H227</f>
        <v>0</v>
      </c>
      <c r="AR227" s="138" t="s">
        <v>173</v>
      </c>
      <c r="AT227" s="138" t="s">
        <v>127</v>
      </c>
      <c r="AU227" s="138" t="s">
        <v>76</v>
      </c>
      <c r="AY227" s="16" t="s">
        <v>124</v>
      </c>
      <c r="BE227" s="139">
        <f>IF(N227="základní",J227,0)</f>
        <v>0</v>
      </c>
      <c r="BF227" s="139">
        <f>IF(N227="snížená",J227,0)</f>
        <v>0</v>
      </c>
      <c r="BG227" s="139">
        <f>IF(N227="zákl. přenesená",J227,0)</f>
        <v>0</v>
      </c>
      <c r="BH227" s="139">
        <f>IF(N227="sníž. přenesená",J227,0)</f>
        <v>0</v>
      </c>
      <c r="BI227" s="139">
        <f>IF(N227="nulová",J227,0)</f>
        <v>0</v>
      </c>
      <c r="BJ227" s="16" t="s">
        <v>74</v>
      </c>
      <c r="BK227" s="139">
        <f>ROUND(I227*H227,2)</f>
        <v>0</v>
      </c>
      <c r="BL227" s="16" t="s">
        <v>173</v>
      </c>
      <c r="BM227" s="138" t="s">
        <v>300</v>
      </c>
    </row>
    <row r="228" spans="2:65" s="1" customFormat="1" ht="24.2" customHeight="1">
      <c r="B228" s="126"/>
      <c r="C228" s="153" t="s">
        <v>216</v>
      </c>
      <c r="D228" s="153" t="s">
        <v>170</v>
      </c>
      <c r="E228" s="154" t="s">
        <v>301</v>
      </c>
      <c r="F228" s="155" t="s">
        <v>302</v>
      </c>
      <c r="G228" s="156" t="s">
        <v>130</v>
      </c>
      <c r="H228" s="157">
        <v>55.588999999999999</v>
      </c>
      <c r="I228" s="158"/>
      <c r="J228" s="158">
        <f>ROUND(I228*H228,2)</f>
        <v>0</v>
      </c>
      <c r="K228" s="159"/>
      <c r="L228" s="160"/>
      <c r="M228" s="161" t="s">
        <v>1</v>
      </c>
      <c r="N228" s="162" t="s">
        <v>33</v>
      </c>
      <c r="O228" s="136">
        <v>0</v>
      </c>
      <c r="P228" s="136">
        <f>O228*H228</f>
        <v>0</v>
      </c>
      <c r="Q228" s="136">
        <v>0</v>
      </c>
      <c r="R228" s="136">
        <f>Q228*H228</f>
        <v>0</v>
      </c>
      <c r="S228" s="136">
        <v>0</v>
      </c>
      <c r="T228" s="137">
        <f>S228*H228</f>
        <v>0</v>
      </c>
      <c r="AR228" s="138" t="s">
        <v>203</v>
      </c>
      <c r="AT228" s="138" t="s">
        <v>170</v>
      </c>
      <c r="AU228" s="138" t="s">
        <v>76</v>
      </c>
      <c r="AY228" s="16" t="s">
        <v>124</v>
      </c>
      <c r="BE228" s="139">
        <f>IF(N228="základní",J228,0)</f>
        <v>0</v>
      </c>
      <c r="BF228" s="139">
        <f>IF(N228="snížená",J228,0)</f>
        <v>0</v>
      </c>
      <c r="BG228" s="139">
        <f>IF(N228="zákl. přenesená",J228,0)</f>
        <v>0</v>
      </c>
      <c r="BH228" s="139">
        <f>IF(N228="sníž. přenesená",J228,0)</f>
        <v>0</v>
      </c>
      <c r="BI228" s="139">
        <f>IF(N228="nulová",J228,0)</f>
        <v>0</v>
      </c>
      <c r="BJ228" s="16" t="s">
        <v>74</v>
      </c>
      <c r="BK228" s="139">
        <f>ROUND(I228*H228,2)</f>
        <v>0</v>
      </c>
      <c r="BL228" s="16" t="s">
        <v>173</v>
      </c>
      <c r="BM228" s="138" t="s">
        <v>303</v>
      </c>
    </row>
    <row r="229" spans="2:65" s="1" customFormat="1" ht="24.2" customHeight="1">
      <c r="B229" s="126"/>
      <c r="C229" s="127" t="s">
        <v>304</v>
      </c>
      <c r="D229" s="127" t="s">
        <v>127</v>
      </c>
      <c r="E229" s="128" t="s">
        <v>305</v>
      </c>
      <c r="F229" s="129" t="s">
        <v>306</v>
      </c>
      <c r="G229" s="130" t="s">
        <v>130</v>
      </c>
      <c r="H229" s="131">
        <v>55.588999999999999</v>
      </c>
      <c r="I229" s="132"/>
      <c r="J229" s="132">
        <f>ROUND(I229*H229,2)</f>
        <v>0</v>
      </c>
      <c r="K229" s="133"/>
      <c r="L229" s="28"/>
      <c r="M229" s="134" t="s">
        <v>1</v>
      </c>
      <c r="N229" s="135" t="s">
        <v>33</v>
      </c>
      <c r="O229" s="136">
        <v>0</v>
      </c>
      <c r="P229" s="136">
        <f>O229*H229</f>
        <v>0</v>
      </c>
      <c r="Q229" s="136">
        <v>0</v>
      </c>
      <c r="R229" s="136">
        <f>Q229*H229</f>
        <v>0</v>
      </c>
      <c r="S229" s="136">
        <v>0</v>
      </c>
      <c r="T229" s="137">
        <f>S229*H229</f>
        <v>0</v>
      </c>
      <c r="AR229" s="138" t="s">
        <v>173</v>
      </c>
      <c r="AT229" s="138" t="s">
        <v>127</v>
      </c>
      <c r="AU229" s="138" t="s">
        <v>76</v>
      </c>
      <c r="AY229" s="16" t="s">
        <v>124</v>
      </c>
      <c r="BE229" s="139">
        <f>IF(N229="základní",J229,0)</f>
        <v>0</v>
      </c>
      <c r="BF229" s="139">
        <f>IF(N229="snížená",J229,0)</f>
        <v>0</v>
      </c>
      <c r="BG229" s="139">
        <f>IF(N229="zákl. přenesená",J229,0)</f>
        <v>0</v>
      </c>
      <c r="BH229" s="139">
        <f>IF(N229="sníž. přenesená",J229,0)</f>
        <v>0</v>
      </c>
      <c r="BI229" s="139">
        <f>IF(N229="nulová",J229,0)</f>
        <v>0</v>
      </c>
      <c r="BJ229" s="16" t="s">
        <v>74</v>
      </c>
      <c r="BK229" s="139">
        <f>ROUND(I229*H229,2)</f>
        <v>0</v>
      </c>
      <c r="BL229" s="16" t="s">
        <v>173</v>
      </c>
      <c r="BM229" s="138" t="s">
        <v>307</v>
      </c>
    </row>
    <row r="230" spans="2:65" s="1" customFormat="1" ht="16.5" customHeight="1">
      <c r="B230" s="126"/>
      <c r="C230" s="153" t="s">
        <v>223</v>
      </c>
      <c r="D230" s="153" t="s">
        <v>170</v>
      </c>
      <c r="E230" s="154" t="s">
        <v>308</v>
      </c>
      <c r="F230" s="155" t="s">
        <v>309</v>
      </c>
      <c r="G230" s="156" t="s">
        <v>291</v>
      </c>
      <c r="H230" s="157">
        <v>7.2270000000000003</v>
      </c>
      <c r="I230" s="158"/>
      <c r="J230" s="158">
        <f>ROUND(I230*H230,2)</f>
        <v>0</v>
      </c>
      <c r="K230" s="159"/>
      <c r="L230" s="160"/>
      <c r="M230" s="161" t="s">
        <v>1</v>
      </c>
      <c r="N230" s="162" t="s">
        <v>33</v>
      </c>
      <c r="O230" s="136">
        <v>0</v>
      </c>
      <c r="P230" s="136">
        <f>O230*H230</f>
        <v>0</v>
      </c>
      <c r="Q230" s="136">
        <v>0</v>
      </c>
      <c r="R230" s="136">
        <f>Q230*H230</f>
        <v>0</v>
      </c>
      <c r="S230" s="136">
        <v>0</v>
      </c>
      <c r="T230" s="137">
        <f>S230*H230</f>
        <v>0</v>
      </c>
      <c r="AR230" s="138" t="s">
        <v>203</v>
      </c>
      <c r="AT230" s="138" t="s">
        <v>170</v>
      </c>
      <c r="AU230" s="138" t="s">
        <v>76</v>
      </c>
      <c r="AY230" s="16" t="s">
        <v>124</v>
      </c>
      <c r="BE230" s="139">
        <f>IF(N230="základní",J230,0)</f>
        <v>0</v>
      </c>
      <c r="BF230" s="139">
        <f>IF(N230="snížená",J230,0)</f>
        <v>0</v>
      </c>
      <c r="BG230" s="139">
        <f>IF(N230="zákl. přenesená",J230,0)</f>
        <v>0</v>
      </c>
      <c r="BH230" s="139">
        <f>IF(N230="sníž. přenesená",J230,0)</f>
        <v>0</v>
      </c>
      <c r="BI230" s="139">
        <f>IF(N230="nulová",J230,0)</f>
        <v>0</v>
      </c>
      <c r="BJ230" s="16" t="s">
        <v>74</v>
      </c>
      <c r="BK230" s="139">
        <f>ROUND(I230*H230,2)</f>
        <v>0</v>
      </c>
      <c r="BL230" s="16" t="s">
        <v>173</v>
      </c>
      <c r="BM230" s="138" t="s">
        <v>310</v>
      </c>
    </row>
    <row r="231" spans="2:65" s="12" customFormat="1">
      <c r="B231" s="140"/>
      <c r="D231" s="141" t="s">
        <v>132</v>
      </c>
      <c r="E231" s="142" t="s">
        <v>1</v>
      </c>
      <c r="F231" s="143" t="s">
        <v>311</v>
      </c>
      <c r="H231" s="144">
        <v>7.2270000000000003</v>
      </c>
      <c r="L231" s="140"/>
      <c r="M231" s="145"/>
      <c r="T231" s="146"/>
      <c r="AT231" s="142" t="s">
        <v>132</v>
      </c>
      <c r="AU231" s="142" t="s">
        <v>76</v>
      </c>
      <c r="AV231" s="12" t="s">
        <v>76</v>
      </c>
      <c r="AW231" s="12" t="s">
        <v>25</v>
      </c>
      <c r="AX231" s="12" t="s">
        <v>68</v>
      </c>
      <c r="AY231" s="142" t="s">
        <v>124</v>
      </c>
    </row>
    <row r="232" spans="2:65" s="13" customFormat="1">
      <c r="B232" s="147"/>
      <c r="D232" s="141" t="s">
        <v>132</v>
      </c>
      <c r="E232" s="148" t="s">
        <v>1</v>
      </c>
      <c r="F232" s="149" t="s">
        <v>134</v>
      </c>
      <c r="H232" s="150">
        <v>7.2270000000000003</v>
      </c>
      <c r="L232" s="147"/>
      <c r="M232" s="151"/>
      <c r="T232" s="152"/>
      <c r="AT232" s="148" t="s">
        <v>132</v>
      </c>
      <c r="AU232" s="148" t="s">
        <v>76</v>
      </c>
      <c r="AV232" s="13" t="s">
        <v>131</v>
      </c>
      <c r="AW232" s="13" t="s">
        <v>25</v>
      </c>
      <c r="AX232" s="13" t="s">
        <v>74</v>
      </c>
      <c r="AY232" s="148" t="s">
        <v>124</v>
      </c>
    </row>
    <row r="233" spans="2:65" s="1" customFormat="1" ht="37.9" customHeight="1">
      <c r="B233" s="126"/>
      <c r="C233" s="127" t="s">
        <v>312</v>
      </c>
      <c r="D233" s="127" t="s">
        <v>127</v>
      </c>
      <c r="E233" s="128" t="s">
        <v>313</v>
      </c>
      <c r="F233" s="129" t="s">
        <v>314</v>
      </c>
      <c r="G233" s="130" t="s">
        <v>130</v>
      </c>
      <c r="H233" s="131">
        <v>55.588999999999999</v>
      </c>
      <c r="I233" s="132"/>
      <c r="J233" s="132">
        <f>ROUND(I233*H233,2)</f>
        <v>0</v>
      </c>
      <c r="K233" s="133"/>
      <c r="L233" s="28"/>
      <c r="M233" s="134" t="s">
        <v>1</v>
      </c>
      <c r="N233" s="135" t="s">
        <v>33</v>
      </c>
      <c r="O233" s="136">
        <v>0</v>
      </c>
      <c r="P233" s="136">
        <f>O233*H233</f>
        <v>0</v>
      </c>
      <c r="Q233" s="136">
        <v>0</v>
      </c>
      <c r="R233" s="136">
        <f>Q233*H233</f>
        <v>0</v>
      </c>
      <c r="S233" s="136">
        <v>0</v>
      </c>
      <c r="T233" s="137">
        <f>S233*H233</f>
        <v>0</v>
      </c>
      <c r="AR233" s="138" t="s">
        <v>173</v>
      </c>
      <c r="AT233" s="138" t="s">
        <v>127</v>
      </c>
      <c r="AU233" s="138" t="s">
        <v>76</v>
      </c>
      <c r="AY233" s="16" t="s">
        <v>124</v>
      </c>
      <c r="BE233" s="139">
        <f>IF(N233="základní",J233,0)</f>
        <v>0</v>
      </c>
      <c r="BF233" s="139">
        <f>IF(N233="snížená",J233,0)</f>
        <v>0</v>
      </c>
      <c r="BG233" s="139">
        <f>IF(N233="zákl. přenesená",J233,0)</f>
        <v>0</v>
      </c>
      <c r="BH233" s="139">
        <f>IF(N233="sníž. přenesená",J233,0)</f>
        <v>0</v>
      </c>
      <c r="BI233" s="139">
        <f>IF(N233="nulová",J233,0)</f>
        <v>0</v>
      </c>
      <c r="BJ233" s="16" t="s">
        <v>74</v>
      </c>
      <c r="BK233" s="139">
        <f>ROUND(I233*H233,2)</f>
        <v>0</v>
      </c>
      <c r="BL233" s="16" t="s">
        <v>173</v>
      </c>
      <c r="BM233" s="138" t="s">
        <v>315</v>
      </c>
    </row>
    <row r="234" spans="2:65" s="1" customFormat="1" ht="24.2" customHeight="1">
      <c r="B234" s="126"/>
      <c r="C234" s="127" t="s">
        <v>227</v>
      </c>
      <c r="D234" s="127" t="s">
        <v>127</v>
      </c>
      <c r="E234" s="128" t="s">
        <v>316</v>
      </c>
      <c r="F234" s="129" t="s">
        <v>317</v>
      </c>
      <c r="G234" s="130" t="s">
        <v>318</v>
      </c>
      <c r="H234" s="131">
        <v>1445.644</v>
      </c>
      <c r="I234" s="132"/>
      <c r="J234" s="132">
        <f>ROUND(I234*H234,2)</f>
        <v>0</v>
      </c>
      <c r="K234" s="133"/>
      <c r="L234" s="28"/>
      <c r="M234" s="134" t="s">
        <v>1</v>
      </c>
      <c r="N234" s="135" t="s">
        <v>33</v>
      </c>
      <c r="O234" s="136">
        <v>0</v>
      </c>
      <c r="P234" s="136">
        <f>O234*H234</f>
        <v>0</v>
      </c>
      <c r="Q234" s="136">
        <v>0</v>
      </c>
      <c r="R234" s="136">
        <f>Q234*H234</f>
        <v>0</v>
      </c>
      <c r="S234" s="136">
        <v>0</v>
      </c>
      <c r="T234" s="137">
        <f>S234*H234</f>
        <v>0</v>
      </c>
      <c r="AR234" s="138" t="s">
        <v>173</v>
      </c>
      <c r="AT234" s="138" t="s">
        <v>127</v>
      </c>
      <c r="AU234" s="138" t="s">
        <v>76</v>
      </c>
      <c r="AY234" s="16" t="s">
        <v>124</v>
      </c>
      <c r="BE234" s="139">
        <f>IF(N234="základní",J234,0)</f>
        <v>0</v>
      </c>
      <c r="BF234" s="139">
        <f>IF(N234="snížená",J234,0)</f>
        <v>0</v>
      </c>
      <c r="BG234" s="139">
        <f>IF(N234="zákl. přenesená",J234,0)</f>
        <v>0</v>
      </c>
      <c r="BH234" s="139">
        <f>IF(N234="sníž. přenesená",J234,0)</f>
        <v>0</v>
      </c>
      <c r="BI234" s="139">
        <f>IF(N234="nulová",J234,0)</f>
        <v>0</v>
      </c>
      <c r="BJ234" s="16" t="s">
        <v>74</v>
      </c>
      <c r="BK234" s="139">
        <f>ROUND(I234*H234,2)</f>
        <v>0</v>
      </c>
      <c r="BL234" s="16" t="s">
        <v>173</v>
      </c>
      <c r="BM234" s="138" t="s">
        <v>319</v>
      </c>
    </row>
    <row r="235" spans="2:65" s="11" customFormat="1" ht="22.9" customHeight="1">
      <c r="B235" s="115"/>
      <c r="D235" s="116" t="s">
        <v>67</v>
      </c>
      <c r="E235" s="124" t="s">
        <v>320</v>
      </c>
      <c r="F235" s="124" t="s">
        <v>321</v>
      </c>
      <c r="J235" s="125">
        <f>BK235</f>
        <v>0</v>
      </c>
      <c r="L235" s="115"/>
      <c r="M235" s="119"/>
      <c r="P235" s="120">
        <f>SUM(P236:P237)</f>
        <v>0</v>
      </c>
      <c r="R235" s="120">
        <f>SUM(R236:R237)</f>
        <v>0</v>
      </c>
      <c r="T235" s="121">
        <f>SUM(T236:T237)</f>
        <v>0</v>
      </c>
      <c r="AR235" s="116" t="s">
        <v>76</v>
      </c>
      <c r="AT235" s="122" t="s">
        <v>67</v>
      </c>
      <c r="AU235" s="122" t="s">
        <v>74</v>
      </c>
      <c r="AY235" s="116" t="s">
        <v>124</v>
      </c>
      <c r="BK235" s="123">
        <f>SUM(BK236:BK237)</f>
        <v>0</v>
      </c>
    </row>
    <row r="236" spans="2:65" s="1" customFormat="1" ht="24.2" customHeight="1">
      <c r="B236" s="126"/>
      <c r="C236" s="127" t="s">
        <v>322</v>
      </c>
      <c r="D236" s="127" t="s">
        <v>127</v>
      </c>
      <c r="E236" s="128" t="s">
        <v>323</v>
      </c>
      <c r="F236" s="129" t="s">
        <v>324</v>
      </c>
      <c r="G236" s="130" t="s">
        <v>325</v>
      </c>
      <c r="H236" s="131">
        <v>1</v>
      </c>
      <c r="I236" s="132"/>
      <c r="J236" s="132">
        <f>ROUND(I236*H236,2)</f>
        <v>0</v>
      </c>
      <c r="K236" s="133"/>
      <c r="L236" s="28"/>
      <c r="M236" s="134" t="s">
        <v>1</v>
      </c>
      <c r="N236" s="135" t="s">
        <v>33</v>
      </c>
      <c r="O236" s="136">
        <v>0</v>
      </c>
      <c r="P236" s="136">
        <f>O236*H236</f>
        <v>0</v>
      </c>
      <c r="Q236" s="136">
        <v>0</v>
      </c>
      <c r="R236" s="136">
        <f>Q236*H236</f>
        <v>0</v>
      </c>
      <c r="S236" s="136">
        <v>0</v>
      </c>
      <c r="T236" s="137">
        <f>S236*H236</f>
        <v>0</v>
      </c>
      <c r="AR236" s="138" t="s">
        <v>173</v>
      </c>
      <c r="AT236" s="138" t="s">
        <v>127</v>
      </c>
      <c r="AU236" s="138" t="s">
        <v>76</v>
      </c>
      <c r="AY236" s="16" t="s">
        <v>124</v>
      </c>
      <c r="BE236" s="139">
        <f>IF(N236="základní",J236,0)</f>
        <v>0</v>
      </c>
      <c r="BF236" s="139">
        <f>IF(N236="snížená",J236,0)</f>
        <v>0</v>
      </c>
      <c r="BG236" s="139">
        <f>IF(N236="zákl. přenesená",J236,0)</f>
        <v>0</v>
      </c>
      <c r="BH236" s="139">
        <f>IF(N236="sníž. přenesená",J236,0)</f>
        <v>0</v>
      </c>
      <c r="BI236" s="139">
        <f>IF(N236="nulová",J236,0)</f>
        <v>0</v>
      </c>
      <c r="BJ236" s="16" t="s">
        <v>74</v>
      </c>
      <c r="BK236" s="139">
        <f>ROUND(I236*H236,2)</f>
        <v>0</v>
      </c>
      <c r="BL236" s="16" t="s">
        <v>173</v>
      </c>
      <c r="BM236" s="138" t="s">
        <v>326</v>
      </c>
    </row>
    <row r="237" spans="2:65" s="1" customFormat="1" ht="37.9" customHeight="1">
      <c r="B237" s="126"/>
      <c r="C237" s="127" t="s">
        <v>230</v>
      </c>
      <c r="D237" s="127" t="s">
        <v>127</v>
      </c>
      <c r="E237" s="128" t="s">
        <v>327</v>
      </c>
      <c r="F237" s="129" t="s">
        <v>328</v>
      </c>
      <c r="G237" s="130" t="s">
        <v>325</v>
      </c>
      <c r="H237" s="131">
        <v>1</v>
      </c>
      <c r="I237" s="132"/>
      <c r="J237" s="132">
        <f>ROUND(I237*H237,2)</f>
        <v>0</v>
      </c>
      <c r="K237" s="133"/>
      <c r="L237" s="28"/>
      <c r="M237" s="134" t="s">
        <v>1</v>
      </c>
      <c r="N237" s="135" t="s">
        <v>33</v>
      </c>
      <c r="O237" s="136">
        <v>0</v>
      </c>
      <c r="P237" s="136">
        <f>O237*H237</f>
        <v>0</v>
      </c>
      <c r="Q237" s="136">
        <v>0</v>
      </c>
      <c r="R237" s="136">
        <f>Q237*H237</f>
        <v>0</v>
      </c>
      <c r="S237" s="136">
        <v>0</v>
      </c>
      <c r="T237" s="137">
        <f>S237*H237</f>
        <v>0</v>
      </c>
      <c r="AR237" s="138" t="s">
        <v>173</v>
      </c>
      <c r="AT237" s="138" t="s">
        <v>127</v>
      </c>
      <c r="AU237" s="138" t="s">
        <v>76</v>
      </c>
      <c r="AY237" s="16" t="s">
        <v>124</v>
      </c>
      <c r="BE237" s="139">
        <f>IF(N237="základní",J237,0)</f>
        <v>0</v>
      </c>
      <c r="BF237" s="139">
        <f>IF(N237="snížená",J237,0)</f>
        <v>0</v>
      </c>
      <c r="BG237" s="139">
        <f>IF(N237="zákl. přenesená",J237,0)</f>
        <v>0</v>
      </c>
      <c r="BH237" s="139">
        <f>IF(N237="sníž. přenesená",J237,0)</f>
        <v>0</v>
      </c>
      <c r="BI237" s="139">
        <f>IF(N237="nulová",J237,0)</f>
        <v>0</v>
      </c>
      <c r="BJ237" s="16" t="s">
        <v>74</v>
      </c>
      <c r="BK237" s="139">
        <f>ROUND(I237*H237,2)</f>
        <v>0</v>
      </c>
      <c r="BL237" s="16" t="s">
        <v>173</v>
      </c>
      <c r="BM237" s="138" t="s">
        <v>329</v>
      </c>
    </row>
    <row r="238" spans="2:65" s="11" customFormat="1" ht="22.9" customHeight="1">
      <c r="B238" s="115"/>
      <c r="D238" s="116" t="s">
        <v>67</v>
      </c>
      <c r="E238" s="124" t="s">
        <v>330</v>
      </c>
      <c r="F238" s="124" t="s">
        <v>331</v>
      </c>
      <c r="J238" s="125">
        <f>BK238</f>
        <v>0</v>
      </c>
      <c r="L238" s="115"/>
      <c r="M238" s="119"/>
      <c r="P238" s="120">
        <f>SUM(P239:P249)</f>
        <v>0</v>
      </c>
      <c r="R238" s="120">
        <f>SUM(R239:R249)</f>
        <v>0</v>
      </c>
      <c r="T238" s="121">
        <f>SUM(T239:T249)</f>
        <v>0</v>
      </c>
      <c r="AR238" s="116" t="s">
        <v>76</v>
      </c>
      <c r="AT238" s="122" t="s">
        <v>67</v>
      </c>
      <c r="AU238" s="122" t="s">
        <v>74</v>
      </c>
      <c r="AY238" s="116" t="s">
        <v>124</v>
      </c>
      <c r="BK238" s="123">
        <f>SUM(BK239:BK249)</f>
        <v>0</v>
      </c>
    </row>
    <row r="239" spans="2:65" s="1" customFormat="1" ht="24.2" customHeight="1">
      <c r="B239" s="126"/>
      <c r="C239" s="127" t="s">
        <v>332</v>
      </c>
      <c r="D239" s="127" t="s">
        <v>127</v>
      </c>
      <c r="E239" s="128" t="s">
        <v>333</v>
      </c>
      <c r="F239" s="129" t="s">
        <v>334</v>
      </c>
      <c r="G239" s="130" t="s">
        <v>161</v>
      </c>
      <c r="H239" s="131">
        <v>8.0399999999999991</v>
      </c>
      <c r="I239" s="132"/>
      <c r="J239" s="132">
        <f>ROUND(I239*H239,2)</f>
        <v>0</v>
      </c>
      <c r="K239" s="133"/>
      <c r="L239" s="28"/>
      <c r="M239" s="134" t="s">
        <v>1</v>
      </c>
      <c r="N239" s="135" t="s">
        <v>33</v>
      </c>
      <c r="O239" s="136">
        <v>0</v>
      </c>
      <c r="P239" s="136">
        <f>O239*H239</f>
        <v>0</v>
      </c>
      <c r="Q239" s="136">
        <v>0</v>
      </c>
      <c r="R239" s="136">
        <f>Q239*H239</f>
        <v>0</v>
      </c>
      <c r="S239" s="136">
        <v>0</v>
      </c>
      <c r="T239" s="137">
        <f>S239*H239</f>
        <v>0</v>
      </c>
      <c r="AR239" s="138" t="s">
        <v>173</v>
      </c>
      <c r="AT239" s="138" t="s">
        <v>127</v>
      </c>
      <c r="AU239" s="138" t="s">
        <v>76</v>
      </c>
      <c r="AY239" s="16" t="s">
        <v>124</v>
      </c>
      <c r="BE239" s="139">
        <f>IF(N239="základní",J239,0)</f>
        <v>0</v>
      </c>
      <c r="BF239" s="139">
        <f>IF(N239="snížená",J239,0)</f>
        <v>0</v>
      </c>
      <c r="BG239" s="139">
        <f>IF(N239="zákl. přenesená",J239,0)</f>
        <v>0</v>
      </c>
      <c r="BH239" s="139">
        <f>IF(N239="sníž. přenesená",J239,0)</f>
        <v>0</v>
      </c>
      <c r="BI239" s="139">
        <f>IF(N239="nulová",J239,0)</f>
        <v>0</v>
      </c>
      <c r="BJ239" s="16" t="s">
        <v>74</v>
      </c>
      <c r="BK239" s="139">
        <f>ROUND(I239*H239,2)</f>
        <v>0</v>
      </c>
      <c r="BL239" s="16" t="s">
        <v>173</v>
      </c>
      <c r="BM239" s="138" t="s">
        <v>335</v>
      </c>
    </row>
    <row r="240" spans="2:65" s="1" customFormat="1" ht="16.5" customHeight="1">
      <c r="B240" s="126"/>
      <c r="C240" s="127" t="s">
        <v>234</v>
      </c>
      <c r="D240" s="127" t="s">
        <v>127</v>
      </c>
      <c r="E240" s="128" t="s">
        <v>336</v>
      </c>
      <c r="F240" s="129" t="s">
        <v>337</v>
      </c>
      <c r="G240" s="130" t="s">
        <v>161</v>
      </c>
      <c r="H240" s="131">
        <v>8.0399999999999991</v>
      </c>
      <c r="I240" s="132"/>
      <c r="J240" s="132">
        <f>ROUND(I240*H240,2)</f>
        <v>0</v>
      </c>
      <c r="K240" s="133"/>
      <c r="L240" s="28"/>
      <c r="M240" s="134" t="s">
        <v>1</v>
      </c>
      <c r="N240" s="135" t="s">
        <v>33</v>
      </c>
      <c r="O240" s="136">
        <v>0</v>
      </c>
      <c r="P240" s="136">
        <f>O240*H240</f>
        <v>0</v>
      </c>
      <c r="Q240" s="136">
        <v>0</v>
      </c>
      <c r="R240" s="136">
        <f>Q240*H240</f>
        <v>0</v>
      </c>
      <c r="S240" s="136">
        <v>0</v>
      </c>
      <c r="T240" s="137">
        <f>S240*H240</f>
        <v>0</v>
      </c>
      <c r="AR240" s="138" t="s">
        <v>173</v>
      </c>
      <c r="AT240" s="138" t="s">
        <v>127</v>
      </c>
      <c r="AU240" s="138" t="s">
        <v>76</v>
      </c>
      <c r="AY240" s="16" t="s">
        <v>124</v>
      </c>
      <c r="BE240" s="139">
        <f>IF(N240="základní",J240,0)</f>
        <v>0</v>
      </c>
      <c r="BF240" s="139">
        <f>IF(N240="snížená",J240,0)</f>
        <v>0</v>
      </c>
      <c r="BG240" s="139">
        <f>IF(N240="zákl. přenesená",J240,0)</f>
        <v>0</v>
      </c>
      <c r="BH240" s="139">
        <f>IF(N240="sníž. přenesená",J240,0)</f>
        <v>0</v>
      </c>
      <c r="BI240" s="139">
        <f>IF(N240="nulová",J240,0)</f>
        <v>0</v>
      </c>
      <c r="BJ240" s="16" t="s">
        <v>74</v>
      </c>
      <c r="BK240" s="139">
        <f>ROUND(I240*H240,2)</f>
        <v>0</v>
      </c>
      <c r="BL240" s="16" t="s">
        <v>173</v>
      </c>
      <c r="BM240" s="138" t="s">
        <v>338</v>
      </c>
    </row>
    <row r="241" spans="2:65" s="1" customFormat="1" ht="16.5" customHeight="1">
      <c r="B241" s="126"/>
      <c r="C241" s="127" t="s">
        <v>339</v>
      </c>
      <c r="D241" s="127" t="s">
        <v>127</v>
      </c>
      <c r="E241" s="128" t="s">
        <v>340</v>
      </c>
      <c r="F241" s="129" t="s">
        <v>341</v>
      </c>
      <c r="G241" s="130" t="s">
        <v>161</v>
      </c>
      <c r="H241" s="131">
        <v>3.2</v>
      </c>
      <c r="I241" s="132"/>
      <c r="J241" s="132">
        <f>ROUND(I241*H241,2)</f>
        <v>0</v>
      </c>
      <c r="K241" s="133"/>
      <c r="L241" s="28"/>
      <c r="M241" s="134" t="s">
        <v>1</v>
      </c>
      <c r="N241" s="135" t="s">
        <v>33</v>
      </c>
      <c r="O241" s="136">
        <v>0</v>
      </c>
      <c r="P241" s="136">
        <f>O241*H241</f>
        <v>0</v>
      </c>
      <c r="Q241" s="136">
        <v>0</v>
      </c>
      <c r="R241" s="136">
        <f>Q241*H241</f>
        <v>0</v>
      </c>
      <c r="S241" s="136">
        <v>0</v>
      </c>
      <c r="T241" s="137">
        <f>S241*H241</f>
        <v>0</v>
      </c>
      <c r="AR241" s="138" t="s">
        <v>173</v>
      </c>
      <c r="AT241" s="138" t="s">
        <v>127</v>
      </c>
      <c r="AU241" s="138" t="s">
        <v>76</v>
      </c>
      <c r="AY241" s="16" t="s">
        <v>124</v>
      </c>
      <c r="BE241" s="139">
        <f>IF(N241="základní",J241,0)</f>
        <v>0</v>
      </c>
      <c r="BF241" s="139">
        <f>IF(N241="snížená",J241,0)</f>
        <v>0</v>
      </c>
      <c r="BG241" s="139">
        <f>IF(N241="zákl. přenesená",J241,0)</f>
        <v>0</v>
      </c>
      <c r="BH241" s="139">
        <f>IF(N241="sníž. přenesená",J241,0)</f>
        <v>0</v>
      </c>
      <c r="BI241" s="139">
        <f>IF(N241="nulová",J241,0)</f>
        <v>0</v>
      </c>
      <c r="BJ241" s="16" t="s">
        <v>74</v>
      </c>
      <c r="BK241" s="139">
        <f>ROUND(I241*H241,2)</f>
        <v>0</v>
      </c>
      <c r="BL241" s="16" t="s">
        <v>173</v>
      </c>
      <c r="BM241" s="138" t="s">
        <v>342</v>
      </c>
    </row>
    <row r="242" spans="2:65" s="1" customFormat="1" ht="24.2" customHeight="1">
      <c r="B242" s="126"/>
      <c r="C242" s="127" t="s">
        <v>239</v>
      </c>
      <c r="D242" s="127" t="s">
        <v>127</v>
      </c>
      <c r="E242" s="128" t="s">
        <v>343</v>
      </c>
      <c r="F242" s="129" t="s">
        <v>344</v>
      </c>
      <c r="G242" s="130" t="s">
        <v>161</v>
      </c>
      <c r="H242" s="131">
        <v>8.0399999999999991</v>
      </c>
      <c r="I242" s="132"/>
      <c r="J242" s="132">
        <f>ROUND(I242*H242,2)</f>
        <v>0</v>
      </c>
      <c r="K242" s="133"/>
      <c r="L242" s="28"/>
      <c r="M242" s="134" t="s">
        <v>1</v>
      </c>
      <c r="N242" s="135" t="s">
        <v>33</v>
      </c>
      <c r="O242" s="136">
        <v>0</v>
      </c>
      <c r="P242" s="136">
        <f>O242*H242</f>
        <v>0</v>
      </c>
      <c r="Q242" s="136">
        <v>0</v>
      </c>
      <c r="R242" s="136">
        <f>Q242*H242</f>
        <v>0</v>
      </c>
      <c r="S242" s="136">
        <v>0</v>
      </c>
      <c r="T242" s="137">
        <f>S242*H242</f>
        <v>0</v>
      </c>
      <c r="AR242" s="138" t="s">
        <v>173</v>
      </c>
      <c r="AT242" s="138" t="s">
        <v>127</v>
      </c>
      <c r="AU242" s="138" t="s">
        <v>76</v>
      </c>
      <c r="AY242" s="16" t="s">
        <v>124</v>
      </c>
      <c r="BE242" s="139">
        <f>IF(N242="základní",J242,0)</f>
        <v>0</v>
      </c>
      <c r="BF242" s="139">
        <f>IF(N242="snížená",J242,0)</f>
        <v>0</v>
      </c>
      <c r="BG242" s="139">
        <f>IF(N242="zákl. přenesená",J242,0)</f>
        <v>0</v>
      </c>
      <c r="BH242" s="139">
        <f>IF(N242="sníž. přenesená",J242,0)</f>
        <v>0</v>
      </c>
      <c r="BI242" s="139">
        <f>IF(N242="nulová",J242,0)</f>
        <v>0</v>
      </c>
      <c r="BJ242" s="16" t="s">
        <v>74</v>
      </c>
      <c r="BK242" s="139">
        <f>ROUND(I242*H242,2)</f>
        <v>0</v>
      </c>
      <c r="BL242" s="16" t="s">
        <v>173</v>
      </c>
      <c r="BM242" s="138" t="s">
        <v>345</v>
      </c>
    </row>
    <row r="243" spans="2:65" s="1" customFormat="1" ht="24.2" customHeight="1">
      <c r="B243" s="126"/>
      <c r="C243" s="127" t="s">
        <v>346</v>
      </c>
      <c r="D243" s="127" t="s">
        <v>127</v>
      </c>
      <c r="E243" s="128" t="s">
        <v>347</v>
      </c>
      <c r="F243" s="129" t="s">
        <v>348</v>
      </c>
      <c r="G243" s="130" t="s">
        <v>161</v>
      </c>
      <c r="H243" s="131">
        <v>21.754999999999999</v>
      </c>
      <c r="I243" s="132"/>
      <c r="J243" s="132">
        <f>ROUND(I243*H243,2)</f>
        <v>0</v>
      </c>
      <c r="K243" s="133"/>
      <c r="L243" s="28"/>
      <c r="M243" s="134" t="s">
        <v>1</v>
      </c>
      <c r="N243" s="135" t="s">
        <v>33</v>
      </c>
      <c r="O243" s="136">
        <v>0</v>
      </c>
      <c r="P243" s="136">
        <f>O243*H243</f>
        <v>0</v>
      </c>
      <c r="Q243" s="136">
        <v>0</v>
      </c>
      <c r="R243" s="136">
        <f>Q243*H243</f>
        <v>0</v>
      </c>
      <c r="S243" s="136">
        <v>0</v>
      </c>
      <c r="T243" s="137">
        <f>S243*H243</f>
        <v>0</v>
      </c>
      <c r="AR243" s="138" t="s">
        <v>173</v>
      </c>
      <c r="AT243" s="138" t="s">
        <v>127</v>
      </c>
      <c r="AU243" s="138" t="s">
        <v>76</v>
      </c>
      <c r="AY243" s="16" t="s">
        <v>124</v>
      </c>
      <c r="BE243" s="139">
        <f>IF(N243="základní",J243,0)</f>
        <v>0</v>
      </c>
      <c r="BF243" s="139">
        <f>IF(N243="snížená",J243,0)</f>
        <v>0</v>
      </c>
      <c r="BG243" s="139">
        <f>IF(N243="zákl. přenesená",J243,0)</f>
        <v>0</v>
      </c>
      <c r="BH243" s="139">
        <f>IF(N243="sníž. přenesená",J243,0)</f>
        <v>0</v>
      </c>
      <c r="BI243" s="139">
        <f>IF(N243="nulová",J243,0)</f>
        <v>0</v>
      </c>
      <c r="BJ243" s="16" t="s">
        <v>74</v>
      </c>
      <c r="BK243" s="139">
        <f>ROUND(I243*H243,2)</f>
        <v>0</v>
      </c>
      <c r="BL243" s="16" t="s">
        <v>173</v>
      </c>
      <c r="BM243" s="138" t="s">
        <v>349</v>
      </c>
    </row>
    <row r="244" spans="2:65" s="12" customFormat="1">
      <c r="B244" s="140"/>
      <c r="D244" s="141" t="s">
        <v>132</v>
      </c>
      <c r="E244" s="142" t="s">
        <v>1</v>
      </c>
      <c r="F244" s="143" t="s">
        <v>350</v>
      </c>
      <c r="H244" s="144">
        <v>21.754999999999999</v>
      </c>
      <c r="L244" s="140"/>
      <c r="M244" s="145"/>
      <c r="T244" s="146"/>
      <c r="AT244" s="142" t="s">
        <v>132</v>
      </c>
      <c r="AU244" s="142" t="s">
        <v>76</v>
      </c>
      <c r="AV244" s="12" t="s">
        <v>76</v>
      </c>
      <c r="AW244" s="12" t="s">
        <v>25</v>
      </c>
      <c r="AX244" s="12" t="s">
        <v>68</v>
      </c>
      <c r="AY244" s="142" t="s">
        <v>124</v>
      </c>
    </row>
    <row r="245" spans="2:65" s="13" customFormat="1">
      <c r="B245" s="147"/>
      <c r="D245" s="141" t="s">
        <v>132</v>
      </c>
      <c r="E245" s="148" t="s">
        <v>1</v>
      </c>
      <c r="F245" s="149" t="s">
        <v>134</v>
      </c>
      <c r="H245" s="150">
        <v>21.754999999999999</v>
      </c>
      <c r="L245" s="147"/>
      <c r="M245" s="151"/>
      <c r="T245" s="152"/>
      <c r="AT245" s="148" t="s">
        <v>132</v>
      </c>
      <c r="AU245" s="148" t="s">
        <v>76</v>
      </c>
      <c r="AV245" s="13" t="s">
        <v>131</v>
      </c>
      <c r="AW245" s="13" t="s">
        <v>25</v>
      </c>
      <c r="AX245" s="13" t="s">
        <v>74</v>
      </c>
      <c r="AY245" s="148" t="s">
        <v>124</v>
      </c>
    </row>
    <row r="246" spans="2:65" s="1" customFormat="1" ht="24.2" customHeight="1">
      <c r="B246" s="126"/>
      <c r="C246" s="127" t="s">
        <v>247</v>
      </c>
      <c r="D246" s="127" t="s">
        <v>127</v>
      </c>
      <c r="E246" s="128" t="s">
        <v>351</v>
      </c>
      <c r="F246" s="129" t="s">
        <v>352</v>
      </c>
      <c r="G246" s="130" t="s">
        <v>161</v>
      </c>
      <c r="H246" s="131">
        <v>8.0399999999999991</v>
      </c>
      <c r="I246" s="132"/>
      <c r="J246" s="132">
        <f>ROUND(I246*H246,2)</f>
        <v>0</v>
      </c>
      <c r="K246" s="133"/>
      <c r="L246" s="28"/>
      <c r="M246" s="134" t="s">
        <v>1</v>
      </c>
      <c r="N246" s="135" t="s">
        <v>33</v>
      </c>
      <c r="O246" s="136">
        <v>0</v>
      </c>
      <c r="P246" s="136">
        <f>O246*H246</f>
        <v>0</v>
      </c>
      <c r="Q246" s="136">
        <v>0</v>
      </c>
      <c r="R246" s="136">
        <f>Q246*H246</f>
        <v>0</v>
      </c>
      <c r="S246" s="136">
        <v>0</v>
      </c>
      <c r="T246" s="137">
        <f>S246*H246</f>
        <v>0</v>
      </c>
      <c r="AR246" s="138" t="s">
        <v>173</v>
      </c>
      <c r="AT246" s="138" t="s">
        <v>127</v>
      </c>
      <c r="AU246" s="138" t="s">
        <v>76</v>
      </c>
      <c r="AY246" s="16" t="s">
        <v>124</v>
      </c>
      <c r="BE246" s="139">
        <f>IF(N246="základní",J246,0)</f>
        <v>0</v>
      </c>
      <c r="BF246" s="139">
        <f>IF(N246="snížená",J246,0)</f>
        <v>0</v>
      </c>
      <c r="BG246" s="139">
        <f>IF(N246="zákl. přenesená",J246,0)</f>
        <v>0</v>
      </c>
      <c r="BH246" s="139">
        <f>IF(N246="sníž. přenesená",J246,0)</f>
        <v>0</v>
      </c>
      <c r="BI246" s="139">
        <f>IF(N246="nulová",J246,0)</f>
        <v>0</v>
      </c>
      <c r="BJ246" s="16" t="s">
        <v>74</v>
      </c>
      <c r="BK246" s="139">
        <f>ROUND(I246*H246,2)</f>
        <v>0</v>
      </c>
      <c r="BL246" s="16" t="s">
        <v>173</v>
      </c>
      <c r="BM246" s="138" t="s">
        <v>353</v>
      </c>
    </row>
    <row r="247" spans="2:65" s="1" customFormat="1" ht="24.2" customHeight="1">
      <c r="B247" s="126"/>
      <c r="C247" s="127" t="s">
        <v>354</v>
      </c>
      <c r="D247" s="127" t="s">
        <v>127</v>
      </c>
      <c r="E247" s="128" t="s">
        <v>355</v>
      </c>
      <c r="F247" s="129" t="s">
        <v>356</v>
      </c>
      <c r="G247" s="130" t="s">
        <v>161</v>
      </c>
      <c r="H247" s="131">
        <v>3.2</v>
      </c>
      <c r="I247" s="132"/>
      <c r="J247" s="132">
        <f>ROUND(I247*H247,2)</f>
        <v>0</v>
      </c>
      <c r="K247" s="133"/>
      <c r="L247" s="28"/>
      <c r="M247" s="134" t="s">
        <v>1</v>
      </c>
      <c r="N247" s="135" t="s">
        <v>33</v>
      </c>
      <c r="O247" s="136">
        <v>0</v>
      </c>
      <c r="P247" s="136">
        <f>O247*H247</f>
        <v>0</v>
      </c>
      <c r="Q247" s="136">
        <v>0</v>
      </c>
      <c r="R247" s="136">
        <f>Q247*H247</f>
        <v>0</v>
      </c>
      <c r="S247" s="136">
        <v>0</v>
      </c>
      <c r="T247" s="137">
        <f>S247*H247</f>
        <v>0</v>
      </c>
      <c r="AR247" s="138" t="s">
        <v>173</v>
      </c>
      <c r="AT247" s="138" t="s">
        <v>127</v>
      </c>
      <c r="AU247" s="138" t="s">
        <v>76</v>
      </c>
      <c r="AY247" s="16" t="s">
        <v>124</v>
      </c>
      <c r="BE247" s="139">
        <f>IF(N247="základní",J247,0)</f>
        <v>0</v>
      </c>
      <c r="BF247" s="139">
        <f>IF(N247="snížená",J247,0)</f>
        <v>0</v>
      </c>
      <c r="BG247" s="139">
        <f>IF(N247="zákl. přenesená",J247,0)</f>
        <v>0</v>
      </c>
      <c r="BH247" s="139">
        <f>IF(N247="sníž. přenesená",J247,0)</f>
        <v>0</v>
      </c>
      <c r="BI247" s="139">
        <f>IF(N247="nulová",J247,0)</f>
        <v>0</v>
      </c>
      <c r="BJ247" s="16" t="s">
        <v>74</v>
      </c>
      <c r="BK247" s="139">
        <f>ROUND(I247*H247,2)</f>
        <v>0</v>
      </c>
      <c r="BL247" s="16" t="s">
        <v>173</v>
      </c>
      <c r="BM247" s="138" t="s">
        <v>86</v>
      </c>
    </row>
    <row r="248" spans="2:65" s="1" customFormat="1" ht="24.2" customHeight="1">
      <c r="B248" s="126"/>
      <c r="C248" s="127" t="s">
        <v>254</v>
      </c>
      <c r="D248" s="127" t="s">
        <v>127</v>
      </c>
      <c r="E248" s="128" t="s">
        <v>357</v>
      </c>
      <c r="F248" s="129" t="s">
        <v>358</v>
      </c>
      <c r="G248" s="130" t="s">
        <v>137</v>
      </c>
      <c r="H248" s="131">
        <v>1</v>
      </c>
      <c r="I248" s="132"/>
      <c r="J248" s="132">
        <f>ROUND(I248*H248,2)</f>
        <v>0</v>
      </c>
      <c r="K248" s="133"/>
      <c r="L248" s="28"/>
      <c r="M248" s="134" t="s">
        <v>1</v>
      </c>
      <c r="N248" s="135" t="s">
        <v>33</v>
      </c>
      <c r="O248" s="136">
        <v>0</v>
      </c>
      <c r="P248" s="136">
        <f>O248*H248</f>
        <v>0</v>
      </c>
      <c r="Q248" s="136">
        <v>0</v>
      </c>
      <c r="R248" s="136">
        <f>Q248*H248</f>
        <v>0</v>
      </c>
      <c r="S248" s="136">
        <v>0</v>
      </c>
      <c r="T248" s="137">
        <f>S248*H248</f>
        <v>0</v>
      </c>
      <c r="AR248" s="138" t="s">
        <v>173</v>
      </c>
      <c r="AT248" s="138" t="s">
        <v>127</v>
      </c>
      <c r="AU248" s="138" t="s">
        <v>76</v>
      </c>
      <c r="AY248" s="16" t="s">
        <v>124</v>
      </c>
      <c r="BE248" s="139">
        <f>IF(N248="základní",J248,0)</f>
        <v>0</v>
      </c>
      <c r="BF248" s="139">
        <f>IF(N248="snížená",J248,0)</f>
        <v>0</v>
      </c>
      <c r="BG248" s="139">
        <f>IF(N248="zákl. přenesená",J248,0)</f>
        <v>0</v>
      </c>
      <c r="BH248" s="139">
        <f>IF(N248="sníž. přenesená",J248,0)</f>
        <v>0</v>
      </c>
      <c r="BI248" s="139">
        <f>IF(N248="nulová",J248,0)</f>
        <v>0</v>
      </c>
      <c r="BJ248" s="16" t="s">
        <v>74</v>
      </c>
      <c r="BK248" s="139">
        <f>ROUND(I248*H248,2)</f>
        <v>0</v>
      </c>
      <c r="BL248" s="16" t="s">
        <v>173</v>
      </c>
      <c r="BM248" s="138" t="s">
        <v>84</v>
      </c>
    </row>
    <row r="249" spans="2:65" s="1" customFormat="1" ht="24.2" customHeight="1">
      <c r="B249" s="126"/>
      <c r="C249" s="127" t="s">
        <v>359</v>
      </c>
      <c r="D249" s="127" t="s">
        <v>127</v>
      </c>
      <c r="E249" s="128" t="s">
        <v>360</v>
      </c>
      <c r="F249" s="129" t="s">
        <v>361</v>
      </c>
      <c r="G249" s="130" t="s">
        <v>318</v>
      </c>
      <c r="H249" s="131">
        <v>291.274</v>
      </c>
      <c r="I249" s="132"/>
      <c r="J249" s="132">
        <f>ROUND(I249*H249,2)</f>
        <v>0</v>
      </c>
      <c r="K249" s="133"/>
      <c r="L249" s="28"/>
      <c r="M249" s="134" t="s">
        <v>1</v>
      </c>
      <c r="N249" s="135" t="s">
        <v>33</v>
      </c>
      <c r="O249" s="136">
        <v>0</v>
      </c>
      <c r="P249" s="136">
        <f>O249*H249</f>
        <v>0</v>
      </c>
      <c r="Q249" s="136">
        <v>0</v>
      </c>
      <c r="R249" s="136">
        <f>Q249*H249</f>
        <v>0</v>
      </c>
      <c r="S249" s="136">
        <v>0</v>
      </c>
      <c r="T249" s="137">
        <f>S249*H249</f>
        <v>0</v>
      </c>
      <c r="AR249" s="138" t="s">
        <v>173</v>
      </c>
      <c r="AT249" s="138" t="s">
        <v>127</v>
      </c>
      <c r="AU249" s="138" t="s">
        <v>76</v>
      </c>
      <c r="AY249" s="16" t="s">
        <v>124</v>
      </c>
      <c r="BE249" s="139">
        <f>IF(N249="základní",J249,0)</f>
        <v>0</v>
      </c>
      <c r="BF249" s="139">
        <f>IF(N249="snížená",J249,0)</f>
        <v>0</v>
      </c>
      <c r="BG249" s="139">
        <f>IF(N249="zákl. přenesená",J249,0)</f>
        <v>0</v>
      </c>
      <c r="BH249" s="139">
        <f>IF(N249="sníž. přenesená",J249,0)</f>
        <v>0</v>
      </c>
      <c r="BI249" s="139">
        <f>IF(N249="nulová",J249,0)</f>
        <v>0</v>
      </c>
      <c r="BJ249" s="16" t="s">
        <v>74</v>
      </c>
      <c r="BK249" s="139">
        <f>ROUND(I249*H249,2)</f>
        <v>0</v>
      </c>
      <c r="BL249" s="16" t="s">
        <v>173</v>
      </c>
      <c r="BM249" s="138" t="s">
        <v>362</v>
      </c>
    </row>
    <row r="250" spans="2:65" s="11" customFormat="1" ht="22.9" customHeight="1">
      <c r="B250" s="115"/>
      <c r="D250" s="116" t="s">
        <v>67</v>
      </c>
      <c r="E250" s="124" t="s">
        <v>363</v>
      </c>
      <c r="F250" s="124" t="s">
        <v>364</v>
      </c>
      <c r="J250" s="125">
        <f>BK250</f>
        <v>0</v>
      </c>
      <c r="L250" s="115"/>
      <c r="M250" s="119"/>
      <c r="P250" s="120">
        <f>SUM(P251:P266)</f>
        <v>0</v>
      </c>
      <c r="R250" s="120">
        <f>SUM(R251:R266)</f>
        <v>0</v>
      </c>
      <c r="T250" s="121">
        <f>SUM(T251:T266)</f>
        <v>0</v>
      </c>
      <c r="AR250" s="116" t="s">
        <v>76</v>
      </c>
      <c r="AT250" s="122" t="s">
        <v>67</v>
      </c>
      <c r="AU250" s="122" t="s">
        <v>74</v>
      </c>
      <c r="AY250" s="116" t="s">
        <v>124</v>
      </c>
      <c r="BK250" s="123">
        <f>SUM(BK251:BK266)</f>
        <v>0</v>
      </c>
    </row>
    <row r="251" spans="2:65" s="1" customFormat="1" ht="33" customHeight="1">
      <c r="B251" s="126"/>
      <c r="C251" s="127" t="s">
        <v>258</v>
      </c>
      <c r="D251" s="127" t="s">
        <v>127</v>
      </c>
      <c r="E251" s="128" t="s">
        <v>365</v>
      </c>
      <c r="F251" s="129" t="s">
        <v>366</v>
      </c>
      <c r="G251" s="130" t="s">
        <v>130</v>
      </c>
      <c r="H251" s="131">
        <v>12.026999999999999</v>
      </c>
      <c r="I251" s="132"/>
      <c r="J251" s="132">
        <f>ROUND(I251*H251,2)</f>
        <v>0</v>
      </c>
      <c r="K251" s="133"/>
      <c r="L251" s="28"/>
      <c r="M251" s="134" t="s">
        <v>1</v>
      </c>
      <c r="N251" s="135" t="s">
        <v>33</v>
      </c>
      <c r="O251" s="136">
        <v>0</v>
      </c>
      <c r="P251" s="136">
        <f>O251*H251</f>
        <v>0</v>
      </c>
      <c r="Q251" s="136">
        <v>0</v>
      </c>
      <c r="R251" s="136">
        <f>Q251*H251</f>
        <v>0</v>
      </c>
      <c r="S251" s="136">
        <v>0</v>
      </c>
      <c r="T251" s="137">
        <f>S251*H251</f>
        <v>0</v>
      </c>
      <c r="AR251" s="138" t="s">
        <v>173</v>
      </c>
      <c r="AT251" s="138" t="s">
        <v>127</v>
      </c>
      <c r="AU251" s="138" t="s">
        <v>76</v>
      </c>
      <c r="AY251" s="16" t="s">
        <v>124</v>
      </c>
      <c r="BE251" s="139">
        <f>IF(N251="základní",J251,0)</f>
        <v>0</v>
      </c>
      <c r="BF251" s="139">
        <f>IF(N251="snížená",J251,0)</f>
        <v>0</v>
      </c>
      <c r="BG251" s="139">
        <f>IF(N251="zákl. přenesená",J251,0)</f>
        <v>0</v>
      </c>
      <c r="BH251" s="139">
        <f>IF(N251="sníž. přenesená",J251,0)</f>
        <v>0</v>
      </c>
      <c r="BI251" s="139">
        <f>IF(N251="nulová",J251,0)</f>
        <v>0</v>
      </c>
      <c r="BJ251" s="16" t="s">
        <v>74</v>
      </c>
      <c r="BK251" s="139">
        <f>ROUND(I251*H251,2)</f>
        <v>0</v>
      </c>
      <c r="BL251" s="16" t="s">
        <v>173</v>
      </c>
      <c r="BM251" s="138" t="s">
        <v>367</v>
      </c>
    </row>
    <row r="252" spans="2:65" s="14" customFormat="1">
      <c r="B252" s="163"/>
      <c r="D252" s="141" t="s">
        <v>132</v>
      </c>
      <c r="E252" s="164" t="s">
        <v>1</v>
      </c>
      <c r="F252" s="165" t="s">
        <v>368</v>
      </c>
      <c r="H252" s="164" t="s">
        <v>1</v>
      </c>
      <c r="L252" s="163"/>
      <c r="M252" s="166"/>
      <c r="T252" s="167"/>
      <c r="AT252" s="164" t="s">
        <v>132</v>
      </c>
      <c r="AU252" s="164" t="s">
        <v>76</v>
      </c>
      <c r="AV252" s="14" t="s">
        <v>74</v>
      </c>
      <c r="AW252" s="14" t="s">
        <v>25</v>
      </c>
      <c r="AX252" s="14" t="s">
        <v>68</v>
      </c>
      <c r="AY252" s="164" t="s">
        <v>124</v>
      </c>
    </row>
    <row r="253" spans="2:65" s="12" customFormat="1">
      <c r="B253" s="140"/>
      <c r="D253" s="141" t="s">
        <v>132</v>
      </c>
      <c r="E253" s="142" t="s">
        <v>1</v>
      </c>
      <c r="F253" s="143" t="s">
        <v>224</v>
      </c>
      <c r="H253" s="144">
        <v>0.98399999999999999</v>
      </c>
      <c r="L253" s="140"/>
      <c r="M253" s="145"/>
      <c r="T253" s="146"/>
      <c r="AT253" s="142" t="s">
        <v>132</v>
      </c>
      <c r="AU253" s="142" t="s">
        <v>76</v>
      </c>
      <c r="AV253" s="12" t="s">
        <v>76</v>
      </c>
      <c r="AW253" s="12" t="s">
        <v>25</v>
      </c>
      <c r="AX253" s="12" t="s">
        <v>68</v>
      </c>
      <c r="AY253" s="142" t="s">
        <v>124</v>
      </c>
    </row>
    <row r="254" spans="2:65" s="14" customFormat="1">
      <c r="B254" s="163"/>
      <c r="D254" s="141" t="s">
        <v>132</v>
      </c>
      <c r="E254" s="164" t="s">
        <v>1</v>
      </c>
      <c r="F254" s="165" t="s">
        <v>369</v>
      </c>
      <c r="H254" s="164" t="s">
        <v>1</v>
      </c>
      <c r="L254" s="163"/>
      <c r="M254" s="166"/>
      <c r="T254" s="167"/>
      <c r="AT254" s="164" t="s">
        <v>132</v>
      </c>
      <c r="AU254" s="164" t="s">
        <v>76</v>
      </c>
      <c r="AV254" s="14" t="s">
        <v>74</v>
      </c>
      <c r="AW254" s="14" t="s">
        <v>25</v>
      </c>
      <c r="AX254" s="14" t="s">
        <v>68</v>
      </c>
      <c r="AY254" s="164" t="s">
        <v>124</v>
      </c>
    </row>
    <row r="255" spans="2:65" s="12" customFormat="1">
      <c r="B255" s="140"/>
      <c r="D255" s="141" t="s">
        <v>132</v>
      </c>
      <c r="E255" s="142" t="s">
        <v>1</v>
      </c>
      <c r="F255" s="143" t="s">
        <v>370</v>
      </c>
      <c r="H255" s="144">
        <v>0.36</v>
      </c>
      <c r="L255" s="140"/>
      <c r="M255" s="145"/>
      <c r="T255" s="146"/>
      <c r="AT255" s="142" t="s">
        <v>132</v>
      </c>
      <c r="AU255" s="142" t="s">
        <v>76</v>
      </c>
      <c r="AV255" s="12" t="s">
        <v>76</v>
      </c>
      <c r="AW255" s="12" t="s">
        <v>25</v>
      </c>
      <c r="AX255" s="12" t="s">
        <v>68</v>
      </c>
      <c r="AY255" s="142" t="s">
        <v>124</v>
      </c>
    </row>
    <row r="256" spans="2:65" s="14" customFormat="1">
      <c r="B256" s="163"/>
      <c r="D256" s="141" t="s">
        <v>132</v>
      </c>
      <c r="E256" s="164" t="s">
        <v>1</v>
      </c>
      <c r="F256" s="165" t="s">
        <v>371</v>
      </c>
      <c r="H256" s="164" t="s">
        <v>1</v>
      </c>
      <c r="L256" s="163"/>
      <c r="M256" s="166"/>
      <c r="T256" s="167"/>
      <c r="AT256" s="164" t="s">
        <v>132</v>
      </c>
      <c r="AU256" s="164" t="s">
        <v>76</v>
      </c>
      <c r="AV256" s="14" t="s">
        <v>74</v>
      </c>
      <c r="AW256" s="14" t="s">
        <v>25</v>
      </c>
      <c r="AX256" s="14" t="s">
        <v>68</v>
      </c>
      <c r="AY256" s="164" t="s">
        <v>124</v>
      </c>
    </row>
    <row r="257" spans="2:65" s="12" customFormat="1">
      <c r="B257" s="140"/>
      <c r="D257" s="141" t="s">
        <v>132</v>
      </c>
      <c r="E257" s="142" t="s">
        <v>1</v>
      </c>
      <c r="F257" s="143" t="s">
        <v>372</v>
      </c>
      <c r="H257" s="144">
        <v>1.877</v>
      </c>
      <c r="L257" s="140"/>
      <c r="M257" s="145"/>
      <c r="T257" s="146"/>
      <c r="AT257" s="142" t="s">
        <v>132</v>
      </c>
      <c r="AU257" s="142" t="s">
        <v>76</v>
      </c>
      <c r="AV257" s="12" t="s">
        <v>76</v>
      </c>
      <c r="AW257" s="12" t="s">
        <v>25</v>
      </c>
      <c r="AX257" s="12" t="s">
        <v>68</v>
      </c>
      <c r="AY257" s="142" t="s">
        <v>124</v>
      </c>
    </row>
    <row r="258" spans="2:65" s="14" customFormat="1">
      <c r="B258" s="163"/>
      <c r="D258" s="141" t="s">
        <v>132</v>
      </c>
      <c r="E258" s="164" t="s">
        <v>1</v>
      </c>
      <c r="F258" s="165" t="s">
        <v>373</v>
      </c>
      <c r="H258" s="164" t="s">
        <v>1</v>
      </c>
      <c r="L258" s="163"/>
      <c r="M258" s="166"/>
      <c r="T258" s="167"/>
      <c r="AT258" s="164" t="s">
        <v>132</v>
      </c>
      <c r="AU258" s="164" t="s">
        <v>76</v>
      </c>
      <c r="AV258" s="14" t="s">
        <v>74</v>
      </c>
      <c r="AW258" s="14" t="s">
        <v>25</v>
      </c>
      <c r="AX258" s="14" t="s">
        <v>68</v>
      </c>
      <c r="AY258" s="164" t="s">
        <v>124</v>
      </c>
    </row>
    <row r="259" spans="2:65" s="12" customFormat="1">
      <c r="B259" s="140"/>
      <c r="D259" s="141" t="s">
        <v>132</v>
      </c>
      <c r="E259" s="142" t="s">
        <v>1</v>
      </c>
      <c r="F259" s="143" t="s">
        <v>241</v>
      </c>
      <c r="H259" s="144">
        <v>2.306</v>
      </c>
      <c r="L259" s="140"/>
      <c r="M259" s="145"/>
      <c r="T259" s="146"/>
      <c r="AT259" s="142" t="s">
        <v>132</v>
      </c>
      <c r="AU259" s="142" t="s">
        <v>76</v>
      </c>
      <c r="AV259" s="12" t="s">
        <v>76</v>
      </c>
      <c r="AW259" s="12" t="s">
        <v>25</v>
      </c>
      <c r="AX259" s="12" t="s">
        <v>68</v>
      </c>
      <c r="AY259" s="142" t="s">
        <v>124</v>
      </c>
    </row>
    <row r="260" spans="2:65" s="14" customFormat="1">
      <c r="B260" s="163"/>
      <c r="D260" s="141" t="s">
        <v>132</v>
      </c>
      <c r="E260" s="164" t="s">
        <v>1</v>
      </c>
      <c r="F260" s="165" t="s">
        <v>374</v>
      </c>
      <c r="H260" s="164" t="s">
        <v>1</v>
      </c>
      <c r="L260" s="163"/>
      <c r="M260" s="166"/>
      <c r="T260" s="167"/>
      <c r="AT260" s="164" t="s">
        <v>132</v>
      </c>
      <c r="AU260" s="164" t="s">
        <v>76</v>
      </c>
      <c r="AV260" s="14" t="s">
        <v>74</v>
      </c>
      <c r="AW260" s="14" t="s">
        <v>25</v>
      </c>
      <c r="AX260" s="14" t="s">
        <v>68</v>
      </c>
      <c r="AY260" s="164" t="s">
        <v>124</v>
      </c>
    </row>
    <row r="261" spans="2:65" s="12" customFormat="1">
      <c r="B261" s="140"/>
      <c r="D261" s="141" t="s">
        <v>132</v>
      </c>
      <c r="E261" s="142" t="s">
        <v>1</v>
      </c>
      <c r="F261" s="143" t="s">
        <v>240</v>
      </c>
      <c r="H261" s="144">
        <v>3.4220000000000002</v>
      </c>
      <c r="L261" s="140"/>
      <c r="M261" s="145"/>
      <c r="T261" s="146"/>
      <c r="AT261" s="142" t="s">
        <v>132</v>
      </c>
      <c r="AU261" s="142" t="s">
        <v>76</v>
      </c>
      <c r="AV261" s="12" t="s">
        <v>76</v>
      </c>
      <c r="AW261" s="12" t="s">
        <v>25</v>
      </c>
      <c r="AX261" s="12" t="s">
        <v>68</v>
      </c>
      <c r="AY261" s="142" t="s">
        <v>124</v>
      </c>
    </row>
    <row r="262" spans="2:65" s="14" customFormat="1">
      <c r="B262" s="163"/>
      <c r="D262" s="141" t="s">
        <v>132</v>
      </c>
      <c r="E262" s="164" t="s">
        <v>1</v>
      </c>
      <c r="F262" s="165" t="s">
        <v>375</v>
      </c>
      <c r="H262" s="164" t="s">
        <v>1</v>
      </c>
      <c r="L262" s="163"/>
      <c r="M262" s="166"/>
      <c r="T262" s="167"/>
      <c r="AT262" s="164" t="s">
        <v>132</v>
      </c>
      <c r="AU262" s="164" t="s">
        <v>76</v>
      </c>
      <c r="AV262" s="14" t="s">
        <v>74</v>
      </c>
      <c r="AW262" s="14" t="s">
        <v>25</v>
      </c>
      <c r="AX262" s="14" t="s">
        <v>68</v>
      </c>
      <c r="AY262" s="164" t="s">
        <v>124</v>
      </c>
    </row>
    <row r="263" spans="2:65" s="12" customFormat="1">
      <c r="B263" s="140"/>
      <c r="D263" s="141" t="s">
        <v>132</v>
      </c>
      <c r="E263" s="142" t="s">
        <v>1</v>
      </c>
      <c r="F263" s="143" t="s">
        <v>376</v>
      </c>
      <c r="H263" s="144">
        <v>3.0779999999999998</v>
      </c>
      <c r="L263" s="140"/>
      <c r="M263" s="145"/>
      <c r="T263" s="146"/>
      <c r="AT263" s="142" t="s">
        <v>132</v>
      </c>
      <c r="AU263" s="142" t="s">
        <v>76</v>
      </c>
      <c r="AV263" s="12" t="s">
        <v>76</v>
      </c>
      <c r="AW263" s="12" t="s">
        <v>25</v>
      </c>
      <c r="AX263" s="12" t="s">
        <v>68</v>
      </c>
      <c r="AY263" s="142" t="s">
        <v>124</v>
      </c>
    </row>
    <row r="264" spans="2:65" s="13" customFormat="1">
      <c r="B264" s="147"/>
      <c r="D264" s="141" t="s">
        <v>132</v>
      </c>
      <c r="E264" s="148" t="s">
        <v>1</v>
      </c>
      <c r="F264" s="149" t="s">
        <v>134</v>
      </c>
      <c r="H264" s="150">
        <v>12.026999999999999</v>
      </c>
      <c r="L264" s="147"/>
      <c r="M264" s="151"/>
      <c r="T264" s="152"/>
      <c r="AT264" s="148" t="s">
        <v>132</v>
      </c>
      <c r="AU264" s="148" t="s">
        <v>76</v>
      </c>
      <c r="AV264" s="13" t="s">
        <v>131</v>
      </c>
      <c r="AW264" s="13" t="s">
        <v>25</v>
      </c>
      <c r="AX264" s="13" t="s">
        <v>74</v>
      </c>
      <c r="AY264" s="148" t="s">
        <v>124</v>
      </c>
    </row>
    <row r="265" spans="2:65" s="1" customFormat="1" ht="21.75" customHeight="1">
      <c r="B265" s="126"/>
      <c r="C265" s="127" t="s">
        <v>377</v>
      </c>
      <c r="D265" s="127" t="s">
        <v>127</v>
      </c>
      <c r="E265" s="128" t="s">
        <v>378</v>
      </c>
      <c r="F265" s="129" t="s">
        <v>379</v>
      </c>
      <c r="G265" s="130" t="s">
        <v>137</v>
      </c>
      <c r="H265" s="131">
        <v>3</v>
      </c>
      <c r="I265" s="132"/>
      <c r="J265" s="132">
        <f>ROUND(I265*H265,2)</f>
        <v>0</v>
      </c>
      <c r="K265" s="133"/>
      <c r="L265" s="28"/>
      <c r="M265" s="134" t="s">
        <v>1</v>
      </c>
      <c r="N265" s="135" t="s">
        <v>33</v>
      </c>
      <c r="O265" s="136">
        <v>0</v>
      </c>
      <c r="P265" s="136">
        <f>O265*H265</f>
        <v>0</v>
      </c>
      <c r="Q265" s="136">
        <v>0</v>
      </c>
      <c r="R265" s="136">
        <f>Q265*H265</f>
        <v>0</v>
      </c>
      <c r="S265" s="136">
        <v>0</v>
      </c>
      <c r="T265" s="137">
        <f>S265*H265</f>
        <v>0</v>
      </c>
      <c r="AR265" s="138" t="s">
        <v>173</v>
      </c>
      <c r="AT265" s="138" t="s">
        <v>127</v>
      </c>
      <c r="AU265" s="138" t="s">
        <v>76</v>
      </c>
      <c r="AY265" s="16" t="s">
        <v>124</v>
      </c>
      <c r="BE265" s="139">
        <f>IF(N265="základní",J265,0)</f>
        <v>0</v>
      </c>
      <c r="BF265" s="139">
        <f>IF(N265="snížená",J265,0)</f>
        <v>0</v>
      </c>
      <c r="BG265" s="139">
        <f>IF(N265="zákl. přenesená",J265,0)</f>
        <v>0</v>
      </c>
      <c r="BH265" s="139">
        <f>IF(N265="sníž. přenesená",J265,0)</f>
        <v>0</v>
      </c>
      <c r="BI265" s="139">
        <f>IF(N265="nulová",J265,0)</f>
        <v>0</v>
      </c>
      <c r="BJ265" s="16" t="s">
        <v>74</v>
      </c>
      <c r="BK265" s="139">
        <f>ROUND(I265*H265,2)</f>
        <v>0</v>
      </c>
      <c r="BL265" s="16" t="s">
        <v>173</v>
      </c>
      <c r="BM265" s="138" t="s">
        <v>380</v>
      </c>
    </row>
    <row r="266" spans="2:65" s="1" customFormat="1" ht="24.2" customHeight="1">
      <c r="B266" s="126"/>
      <c r="C266" s="127" t="s">
        <v>263</v>
      </c>
      <c r="D266" s="127" t="s">
        <v>127</v>
      </c>
      <c r="E266" s="128" t="s">
        <v>381</v>
      </c>
      <c r="F266" s="129" t="s">
        <v>382</v>
      </c>
      <c r="G266" s="130" t="s">
        <v>318</v>
      </c>
      <c r="H266" s="131">
        <v>1963.6669999999999</v>
      </c>
      <c r="I266" s="132"/>
      <c r="J266" s="132">
        <f>ROUND(I266*H266,2)</f>
        <v>0</v>
      </c>
      <c r="K266" s="133"/>
      <c r="L266" s="28"/>
      <c r="M266" s="134" t="s">
        <v>1</v>
      </c>
      <c r="N266" s="135" t="s">
        <v>33</v>
      </c>
      <c r="O266" s="136">
        <v>0</v>
      </c>
      <c r="P266" s="136">
        <f>O266*H266</f>
        <v>0</v>
      </c>
      <c r="Q266" s="136">
        <v>0</v>
      </c>
      <c r="R266" s="136">
        <f>Q266*H266</f>
        <v>0</v>
      </c>
      <c r="S266" s="136">
        <v>0</v>
      </c>
      <c r="T266" s="137">
        <f>S266*H266</f>
        <v>0</v>
      </c>
      <c r="AR266" s="138" t="s">
        <v>173</v>
      </c>
      <c r="AT266" s="138" t="s">
        <v>127</v>
      </c>
      <c r="AU266" s="138" t="s">
        <v>76</v>
      </c>
      <c r="AY266" s="16" t="s">
        <v>124</v>
      </c>
      <c r="BE266" s="139">
        <f>IF(N266="základní",J266,0)</f>
        <v>0</v>
      </c>
      <c r="BF266" s="139">
        <f>IF(N266="snížená",J266,0)</f>
        <v>0</v>
      </c>
      <c r="BG266" s="139">
        <f>IF(N266="zákl. přenesená",J266,0)</f>
        <v>0</v>
      </c>
      <c r="BH266" s="139">
        <f>IF(N266="sníž. přenesená",J266,0)</f>
        <v>0</v>
      </c>
      <c r="BI266" s="139">
        <f>IF(N266="nulová",J266,0)</f>
        <v>0</v>
      </c>
      <c r="BJ266" s="16" t="s">
        <v>74</v>
      </c>
      <c r="BK266" s="139">
        <f>ROUND(I266*H266,2)</f>
        <v>0</v>
      </c>
      <c r="BL266" s="16" t="s">
        <v>173</v>
      </c>
      <c r="BM266" s="138" t="s">
        <v>383</v>
      </c>
    </row>
    <row r="267" spans="2:65" s="11" customFormat="1" ht="22.9" customHeight="1">
      <c r="B267" s="115"/>
      <c r="D267" s="116" t="s">
        <v>67</v>
      </c>
      <c r="E267" s="124" t="s">
        <v>384</v>
      </c>
      <c r="F267" s="124" t="s">
        <v>385</v>
      </c>
      <c r="J267" s="125">
        <f>BK267</f>
        <v>0</v>
      </c>
      <c r="L267" s="115"/>
      <c r="M267" s="119"/>
      <c r="P267" s="120">
        <f>SUM(P268:P279)</f>
        <v>0</v>
      </c>
      <c r="R267" s="120">
        <f>SUM(R268:R279)</f>
        <v>0</v>
      </c>
      <c r="T267" s="121">
        <f>SUM(T268:T279)</f>
        <v>0</v>
      </c>
      <c r="AR267" s="116" t="s">
        <v>76</v>
      </c>
      <c r="AT267" s="122" t="s">
        <v>67</v>
      </c>
      <c r="AU267" s="122" t="s">
        <v>74</v>
      </c>
      <c r="AY267" s="116" t="s">
        <v>124</v>
      </c>
      <c r="BK267" s="123">
        <f>SUM(BK268:BK279)</f>
        <v>0</v>
      </c>
    </row>
    <row r="268" spans="2:65" s="1" customFormat="1" ht="16.5" customHeight="1">
      <c r="B268" s="126"/>
      <c r="C268" s="127" t="s">
        <v>386</v>
      </c>
      <c r="D268" s="127" t="s">
        <v>127</v>
      </c>
      <c r="E268" s="128" t="s">
        <v>387</v>
      </c>
      <c r="F268" s="129" t="s">
        <v>388</v>
      </c>
      <c r="G268" s="130" t="s">
        <v>130</v>
      </c>
      <c r="H268" s="131">
        <v>31.12</v>
      </c>
      <c r="I268" s="132"/>
      <c r="J268" s="132">
        <f>ROUND(I268*H268,2)</f>
        <v>0</v>
      </c>
      <c r="K268" s="133"/>
      <c r="L268" s="28"/>
      <c r="M268" s="134" t="s">
        <v>1</v>
      </c>
      <c r="N268" s="135" t="s">
        <v>33</v>
      </c>
      <c r="O268" s="136">
        <v>0</v>
      </c>
      <c r="P268" s="136">
        <f>O268*H268</f>
        <v>0</v>
      </c>
      <c r="Q268" s="136">
        <v>0</v>
      </c>
      <c r="R268" s="136">
        <f>Q268*H268</f>
        <v>0</v>
      </c>
      <c r="S268" s="136">
        <v>0</v>
      </c>
      <c r="T268" s="137">
        <f>S268*H268</f>
        <v>0</v>
      </c>
      <c r="AR268" s="138" t="s">
        <v>173</v>
      </c>
      <c r="AT268" s="138" t="s">
        <v>127</v>
      </c>
      <c r="AU268" s="138" t="s">
        <v>76</v>
      </c>
      <c r="AY268" s="16" t="s">
        <v>124</v>
      </c>
      <c r="BE268" s="139">
        <f>IF(N268="základní",J268,0)</f>
        <v>0</v>
      </c>
      <c r="BF268" s="139">
        <f>IF(N268="snížená",J268,0)</f>
        <v>0</v>
      </c>
      <c r="BG268" s="139">
        <f>IF(N268="zákl. přenesená",J268,0)</f>
        <v>0</v>
      </c>
      <c r="BH268" s="139">
        <f>IF(N268="sníž. přenesená",J268,0)</f>
        <v>0</v>
      </c>
      <c r="BI268" s="139">
        <f>IF(N268="nulová",J268,0)</f>
        <v>0</v>
      </c>
      <c r="BJ268" s="16" t="s">
        <v>74</v>
      </c>
      <c r="BK268" s="139">
        <f>ROUND(I268*H268,2)</f>
        <v>0</v>
      </c>
      <c r="BL268" s="16" t="s">
        <v>173</v>
      </c>
      <c r="BM268" s="138" t="s">
        <v>389</v>
      </c>
    </row>
    <row r="269" spans="2:65" s="12" customFormat="1">
      <c r="B269" s="140"/>
      <c r="D269" s="141" t="s">
        <v>132</v>
      </c>
      <c r="E269" s="142" t="s">
        <v>1</v>
      </c>
      <c r="F269" s="143" t="s">
        <v>236</v>
      </c>
      <c r="H269" s="144">
        <v>31.12</v>
      </c>
      <c r="L269" s="140"/>
      <c r="M269" s="145"/>
      <c r="T269" s="146"/>
      <c r="AT269" s="142" t="s">
        <v>132</v>
      </c>
      <c r="AU269" s="142" t="s">
        <v>76</v>
      </c>
      <c r="AV269" s="12" t="s">
        <v>76</v>
      </c>
      <c r="AW269" s="12" t="s">
        <v>25</v>
      </c>
      <c r="AX269" s="12" t="s">
        <v>68</v>
      </c>
      <c r="AY269" s="142" t="s">
        <v>124</v>
      </c>
    </row>
    <row r="270" spans="2:65" s="13" customFormat="1">
      <c r="B270" s="147"/>
      <c r="D270" s="141" t="s">
        <v>132</v>
      </c>
      <c r="E270" s="148" t="s">
        <v>1</v>
      </c>
      <c r="F270" s="149" t="s">
        <v>134</v>
      </c>
      <c r="H270" s="150">
        <v>31.12</v>
      </c>
      <c r="L270" s="147"/>
      <c r="M270" s="151"/>
      <c r="T270" s="152"/>
      <c r="AT270" s="148" t="s">
        <v>132</v>
      </c>
      <c r="AU270" s="148" t="s">
        <v>76</v>
      </c>
      <c r="AV270" s="13" t="s">
        <v>131</v>
      </c>
      <c r="AW270" s="13" t="s">
        <v>25</v>
      </c>
      <c r="AX270" s="13" t="s">
        <v>74</v>
      </c>
      <c r="AY270" s="148" t="s">
        <v>124</v>
      </c>
    </row>
    <row r="271" spans="2:65" s="1" customFormat="1" ht="24.2" customHeight="1">
      <c r="B271" s="126"/>
      <c r="C271" s="127" t="s">
        <v>268</v>
      </c>
      <c r="D271" s="127" t="s">
        <v>127</v>
      </c>
      <c r="E271" s="128" t="s">
        <v>390</v>
      </c>
      <c r="F271" s="129" t="s">
        <v>391</v>
      </c>
      <c r="G271" s="130" t="s">
        <v>130</v>
      </c>
      <c r="H271" s="131">
        <v>31.12</v>
      </c>
      <c r="I271" s="132"/>
      <c r="J271" s="132">
        <f>ROUND(I271*H271,2)</f>
        <v>0</v>
      </c>
      <c r="K271" s="133"/>
      <c r="L271" s="28"/>
      <c r="M271" s="134" t="s">
        <v>1</v>
      </c>
      <c r="N271" s="135" t="s">
        <v>33</v>
      </c>
      <c r="O271" s="136">
        <v>0</v>
      </c>
      <c r="P271" s="136">
        <f>O271*H271</f>
        <v>0</v>
      </c>
      <c r="Q271" s="136">
        <v>0</v>
      </c>
      <c r="R271" s="136">
        <f>Q271*H271</f>
        <v>0</v>
      </c>
      <c r="S271" s="136">
        <v>0</v>
      </c>
      <c r="T271" s="137">
        <f>S271*H271</f>
        <v>0</v>
      </c>
      <c r="AR271" s="138" t="s">
        <v>173</v>
      </c>
      <c r="AT271" s="138" t="s">
        <v>127</v>
      </c>
      <c r="AU271" s="138" t="s">
        <v>76</v>
      </c>
      <c r="AY271" s="16" t="s">
        <v>124</v>
      </c>
      <c r="BE271" s="139">
        <f>IF(N271="základní",J271,0)</f>
        <v>0</v>
      </c>
      <c r="BF271" s="139">
        <f>IF(N271="snížená",J271,0)</f>
        <v>0</v>
      </c>
      <c r="BG271" s="139">
        <f>IF(N271="zákl. přenesená",J271,0)</f>
        <v>0</v>
      </c>
      <c r="BH271" s="139">
        <f>IF(N271="sníž. přenesená",J271,0)</f>
        <v>0</v>
      </c>
      <c r="BI271" s="139">
        <f>IF(N271="nulová",J271,0)</f>
        <v>0</v>
      </c>
      <c r="BJ271" s="16" t="s">
        <v>74</v>
      </c>
      <c r="BK271" s="139">
        <f>ROUND(I271*H271,2)</f>
        <v>0</v>
      </c>
      <c r="BL271" s="16" t="s">
        <v>173</v>
      </c>
      <c r="BM271" s="138" t="s">
        <v>392</v>
      </c>
    </row>
    <row r="272" spans="2:65" s="1" customFormat="1" ht="16.5" customHeight="1">
      <c r="B272" s="126"/>
      <c r="C272" s="127" t="s">
        <v>393</v>
      </c>
      <c r="D272" s="127" t="s">
        <v>127</v>
      </c>
      <c r="E272" s="128" t="s">
        <v>394</v>
      </c>
      <c r="F272" s="129" t="s">
        <v>395</v>
      </c>
      <c r="G272" s="130" t="s">
        <v>130</v>
      </c>
      <c r="H272" s="131">
        <v>31.12</v>
      </c>
      <c r="I272" s="132"/>
      <c r="J272" s="132">
        <f>ROUND(I272*H272,2)</f>
        <v>0</v>
      </c>
      <c r="K272" s="133"/>
      <c r="L272" s="28"/>
      <c r="M272" s="134" t="s">
        <v>1</v>
      </c>
      <c r="N272" s="135" t="s">
        <v>33</v>
      </c>
      <c r="O272" s="136">
        <v>0</v>
      </c>
      <c r="P272" s="136">
        <f>O272*H272</f>
        <v>0</v>
      </c>
      <c r="Q272" s="136">
        <v>0</v>
      </c>
      <c r="R272" s="136">
        <f>Q272*H272</f>
        <v>0</v>
      </c>
      <c r="S272" s="136">
        <v>0</v>
      </c>
      <c r="T272" s="137">
        <f>S272*H272</f>
        <v>0</v>
      </c>
      <c r="AR272" s="138" t="s">
        <v>173</v>
      </c>
      <c r="AT272" s="138" t="s">
        <v>127</v>
      </c>
      <c r="AU272" s="138" t="s">
        <v>76</v>
      </c>
      <c r="AY272" s="16" t="s">
        <v>124</v>
      </c>
      <c r="BE272" s="139">
        <f>IF(N272="základní",J272,0)</f>
        <v>0</v>
      </c>
      <c r="BF272" s="139">
        <f>IF(N272="snížená",J272,0)</f>
        <v>0</v>
      </c>
      <c r="BG272" s="139">
        <f>IF(N272="zákl. přenesená",J272,0)</f>
        <v>0</v>
      </c>
      <c r="BH272" s="139">
        <f>IF(N272="sníž. přenesená",J272,0)</f>
        <v>0</v>
      </c>
      <c r="BI272" s="139">
        <f>IF(N272="nulová",J272,0)</f>
        <v>0</v>
      </c>
      <c r="BJ272" s="16" t="s">
        <v>74</v>
      </c>
      <c r="BK272" s="139">
        <f>ROUND(I272*H272,2)</f>
        <v>0</v>
      </c>
      <c r="BL272" s="16" t="s">
        <v>173</v>
      </c>
      <c r="BM272" s="138" t="s">
        <v>396</v>
      </c>
    </row>
    <row r="273" spans="2:65" s="1" customFormat="1" ht="33" customHeight="1">
      <c r="B273" s="126"/>
      <c r="C273" s="127" t="s">
        <v>271</v>
      </c>
      <c r="D273" s="127" t="s">
        <v>127</v>
      </c>
      <c r="E273" s="128" t="s">
        <v>397</v>
      </c>
      <c r="F273" s="129" t="s">
        <v>398</v>
      </c>
      <c r="G273" s="130" t="s">
        <v>161</v>
      </c>
      <c r="H273" s="131">
        <v>34.11</v>
      </c>
      <c r="I273" s="132"/>
      <c r="J273" s="132">
        <f>ROUND(I273*H273,2)</f>
        <v>0</v>
      </c>
      <c r="K273" s="133"/>
      <c r="L273" s="28"/>
      <c r="M273" s="134" t="s">
        <v>1</v>
      </c>
      <c r="N273" s="135" t="s">
        <v>33</v>
      </c>
      <c r="O273" s="136">
        <v>0</v>
      </c>
      <c r="P273" s="136">
        <f>O273*H273</f>
        <v>0</v>
      </c>
      <c r="Q273" s="136">
        <v>0</v>
      </c>
      <c r="R273" s="136">
        <f>Q273*H273</f>
        <v>0</v>
      </c>
      <c r="S273" s="136">
        <v>0</v>
      </c>
      <c r="T273" s="137">
        <f>S273*H273</f>
        <v>0</v>
      </c>
      <c r="AR273" s="138" t="s">
        <v>173</v>
      </c>
      <c r="AT273" s="138" t="s">
        <v>127</v>
      </c>
      <c r="AU273" s="138" t="s">
        <v>76</v>
      </c>
      <c r="AY273" s="16" t="s">
        <v>124</v>
      </c>
      <c r="BE273" s="139">
        <f>IF(N273="základní",J273,0)</f>
        <v>0</v>
      </c>
      <c r="BF273" s="139">
        <f>IF(N273="snížená",J273,0)</f>
        <v>0</v>
      </c>
      <c r="BG273" s="139">
        <f>IF(N273="zákl. přenesená",J273,0)</f>
        <v>0</v>
      </c>
      <c r="BH273" s="139">
        <f>IF(N273="sníž. přenesená",J273,0)</f>
        <v>0</v>
      </c>
      <c r="BI273" s="139">
        <f>IF(N273="nulová",J273,0)</f>
        <v>0</v>
      </c>
      <c r="BJ273" s="16" t="s">
        <v>74</v>
      </c>
      <c r="BK273" s="139">
        <f>ROUND(I273*H273,2)</f>
        <v>0</v>
      </c>
      <c r="BL273" s="16" t="s">
        <v>173</v>
      </c>
      <c r="BM273" s="138" t="s">
        <v>399</v>
      </c>
    </row>
    <row r="274" spans="2:65" s="1" customFormat="1" ht="37.9" customHeight="1">
      <c r="B274" s="126"/>
      <c r="C274" s="127" t="s">
        <v>400</v>
      </c>
      <c r="D274" s="127" t="s">
        <v>127</v>
      </c>
      <c r="E274" s="128" t="s">
        <v>401</v>
      </c>
      <c r="F274" s="129" t="s">
        <v>402</v>
      </c>
      <c r="G274" s="130" t="s">
        <v>130</v>
      </c>
      <c r="H274" s="131">
        <v>31.12</v>
      </c>
      <c r="I274" s="132"/>
      <c r="J274" s="132">
        <f>ROUND(I274*H274,2)</f>
        <v>0</v>
      </c>
      <c r="K274" s="133"/>
      <c r="L274" s="28"/>
      <c r="M274" s="134" t="s">
        <v>1</v>
      </c>
      <c r="N274" s="135" t="s">
        <v>33</v>
      </c>
      <c r="O274" s="136">
        <v>0</v>
      </c>
      <c r="P274" s="136">
        <f>O274*H274</f>
        <v>0</v>
      </c>
      <c r="Q274" s="136">
        <v>0</v>
      </c>
      <c r="R274" s="136">
        <f>Q274*H274</f>
        <v>0</v>
      </c>
      <c r="S274" s="136">
        <v>0</v>
      </c>
      <c r="T274" s="137">
        <f>S274*H274</f>
        <v>0</v>
      </c>
      <c r="AR274" s="138" t="s">
        <v>173</v>
      </c>
      <c r="AT274" s="138" t="s">
        <v>127</v>
      </c>
      <c r="AU274" s="138" t="s">
        <v>76</v>
      </c>
      <c r="AY274" s="16" t="s">
        <v>124</v>
      </c>
      <c r="BE274" s="139">
        <f>IF(N274="základní",J274,0)</f>
        <v>0</v>
      </c>
      <c r="BF274" s="139">
        <f>IF(N274="snížená",J274,0)</f>
        <v>0</v>
      </c>
      <c r="BG274" s="139">
        <f>IF(N274="zákl. přenesená",J274,0)</f>
        <v>0</v>
      </c>
      <c r="BH274" s="139">
        <f>IF(N274="sníž. přenesená",J274,0)</f>
        <v>0</v>
      </c>
      <c r="BI274" s="139">
        <f>IF(N274="nulová",J274,0)</f>
        <v>0</v>
      </c>
      <c r="BJ274" s="16" t="s">
        <v>74</v>
      </c>
      <c r="BK274" s="139">
        <f>ROUND(I274*H274,2)</f>
        <v>0</v>
      </c>
      <c r="BL274" s="16" t="s">
        <v>173</v>
      </c>
      <c r="BM274" s="138" t="s">
        <v>403</v>
      </c>
    </row>
    <row r="275" spans="2:65" s="1" customFormat="1" ht="33" customHeight="1">
      <c r="B275" s="126"/>
      <c r="C275" s="153" t="s">
        <v>276</v>
      </c>
      <c r="D275" s="153" t="s">
        <v>170</v>
      </c>
      <c r="E275" s="154" t="s">
        <v>404</v>
      </c>
      <c r="F275" s="155" t="s">
        <v>405</v>
      </c>
      <c r="G275" s="156" t="s">
        <v>130</v>
      </c>
      <c r="H275" s="157">
        <v>33.61</v>
      </c>
      <c r="I275" s="158"/>
      <c r="J275" s="158">
        <f>ROUND(I275*H275,2)</f>
        <v>0</v>
      </c>
      <c r="K275" s="159"/>
      <c r="L275" s="160"/>
      <c r="M275" s="161" t="s">
        <v>1</v>
      </c>
      <c r="N275" s="162" t="s">
        <v>33</v>
      </c>
      <c r="O275" s="136">
        <v>0</v>
      </c>
      <c r="P275" s="136">
        <f>O275*H275</f>
        <v>0</v>
      </c>
      <c r="Q275" s="136">
        <v>0</v>
      </c>
      <c r="R275" s="136">
        <f>Q275*H275</f>
        <v>0</v>
      </c>
      <c r="S275" s="136">
        <v>0</v>
      </c>
      <c r="T275" s="137">
        <f>S275*H275</f>
        <v>0</v>
      </c>
      <c r="AR275" s="138" t="s">
        <v>203</v>
      </c>
      <c r="AT275" s="138" t="s">
        <v>170</v>
      </c>
      <c r="AU275" s="138" t="s">
        <v>76</v>
      </c>
      <c r="AY275" s="16" t="s">
        <v>124</v>
      </c>
      <c r="BE275" s="139">
        <f>IF(N275="základní",J275,0)</f>
        <v>0</v>
      </c>
      <c r="BF275" s="139">
        <f>IF(N275="snížená",J275,0)</f>
        <v>0</v>
      </c>
      <c r="BG275" s="139">
        <f>IF(N275="zákl. přenesená",J275,0)</f>
        <v>0</v>
      </c>
      <c r="BH275" s="139">
        <f>IF(N275="sníž. přenesená",J275,0)</f>
        <v>0</v>
      </c>
      <c r="BI275" s="139">
        <f>IF(N275="nulová",J275,0)</f>
        <v>0</v>
      </c>
      <c r="BJ275" s="16" t="s">
        <v>74</v>
      </c>
      <c r="BK275" s="139">
        <f>ROUND(I275*H275,2)</f>
        <v>0</v>
      </c>
      <c r="BL275" s="16" t="s">
        <v>173</v>
      </c>
      <c r="BM275" s="138" t="s">
        <v>406</v>
      </c>
    </row>
    <row r="276" spans="2:65" s="12" customFormat="1">
      <c r="B276" s="140"/>
      <c r="D276" s="141" t="s">
        <v>132</v>
      </c>
      <c r="E276" s="142" t="s">
        <v>1</v>
      </c>
      <c r="F276" s="143" t="s">
        <v>407</v>
      </c>
      <c r="H276" s="144">
        <v>33.61</v>
      </c>
      <c r="L276" s="140"/>
      <c r="M276" s="145"/>
      <c r="T276" s="146"/>
      <c r="AT276" s="142" t="s">
        <v>132</v>
      </c>
      <c r="AU276" s="142" t="s">
        <v>76</v>
      </c>
      <c r="AV276" s="12" t="s">
        <v>76</v>
      </c>
      <c r="AW276" s="12" t="s">
        <v>25</v>
      </c>
      <c r="AX276" s="12" t="s">
        <v>68</v>
      </c>
      <c r="AY276" s="142" t="s">
        <v>124</v>
      </c>
    </row>
    <row r="277" spans="2:65" s="13" customFormat="1">
      <c r="B277" s="147"/>
      <c r="D277" s="141" t="s">
        <v>132</v>
      </c>
      <c r="E277" s="148" t="s">
        <v>1</v>
      </c>
      <c r="F277" s="149" t="s">
        <v>134</v>
      </c>
      <c r="H277" s="150">
        <v>33.61</v>
      </c>
      <c r="L277" s="147"/>
      <c r="M277" s="151"/>
      <c r="T277" s="152"/>
      <c r="AT277" s="148" t="s">
        <v>132</v>
      </c>
      <c r="AU277" s="148" t="s">
        <v>76</v>
      </c>
      <c r="AV277" s="13" t="s">
        <v>131</v>
      </c>
      <c r="AW277" s="13" t="s">
        <v>25</v>
      </c>
      <c r="AX277" s="13" t="s">
        <v>74</v>
      </c>
      <c r="AY277" s="148" t="s">
        <v>124</v>
      </c>
    </row>
    <row r="278" spans="2:65" s="1" customFormat="1" ht="24.2" customHeight="1">
      <c r="B278" s="126"/>
      <c r="C278" s="127" t="s">
        <v>408</v>
      </c>
      <c r="D278" s="127" t="s">
        <v>127</v>
      </c>
      <c r="E278" s="128" t="s">
        <v>409</v>
      </c>
      <c r="F278" s="129" t="s">
        <v>410</v>
      </c>
      <c r="G278" s="130" t="s">
        <v>130</v>
      </c>
      <c r="H278" s="131">
        <v>31.12</v>
      </c>
      <c r="I278" s="132"/>
      <c r="J278" s="132">
        <f>ROUND(I278*H278,2)</f>
        <v>0</v>
      </c>
      <c r="K278" s="133"/>
      <c r="L278" s="28"/>
      <c r="M278" s="134" t="s">
        <v>1</v>
      </c>
      <c r="N278" s="135" t="s">
        <v>33</v>
      </c>
      <c r="O278" s="136">
        <v>0</v>
      </c>
      <c r="P278" s="136">
        <f>O278*H278</f>
        <v>0</v>
      </c>
      <c r="Q278" s="136">
        <v>0</v>
      </c>
      <c r="R278" s="136">
        <f>Q278*H278</f>
        <v>0</v>
      </c>
      <c r="S278" s="136">
        <v>0</v>
      </c>
      <c r="T278" s="137">
        <f>S278*H278</f>
        <v>0</v>
      </c>
      <c r="AR278" s="138" t="s">
        <v>173</v>
      </c>
      <c r="AT278" s="138" t="s">
        <v>127</v>
      </c>
      <c r="AU278" s="138" t="s">
        <v>76</v>
      </c>
      <c r="AY278" s="16" t="s">
        <v>124</v>
      </c>
      <c r="BE278" s="139">
        <f>IF(N278="základní",J278,0)</f>
        <v>0</v>
      </c>
      <c r="BF278" s="139">
        <f>IF(N278="snížená",J278,0)</f>
        <v>0</v>
      </c>
      <c r="BG278" s="139">
        <f>IF(N278="zákl. přenesená",J278,0)</f>
        <v>0</v>
      </c>
      <c r="BH278" s="139">
        <f>IF(N278="sníž. přenesená",J278,0)</f>
        <v>0</v>
      </c>
      <c r="BI278" s="139">
        <f>IF(N278="nulová",J278,0)</f>
        <v>0</v>
      </c>
      <c r="BJ278" s="16" t="s">
        <v>74</v>
      </c>
      <c r="BK278" s="139">
        <f>ROUND(I278*H278,2)</f>
        <v>0</v>
      </c>
      <c r="BL278" s="16" t="s">
        <v>173</v>
      </c>
      <c r="BM278" s="138" t="s">
        <v>411</v>
      </c>
    </row>
    <row r="279" spans="2:65" s="1" customFormat="1" ht="24.2" customHeight="1">
      <c r="B279" s="126"/>
      <c r="C279" s="127" t="s">
        <v>279</v>
      </c>
      <c r="D279" s="127" t="s">
        <v>127</v>
      </c>
      <c r="E279" s="128" t="s">
        <v>412</v>
      </c>
      <c r="F279" s="129" t="s">
        <v>413</v>
      </c>
      <c r="G279" s="130" t="s">
        <v>318</v>
      </c>
      <c r="H279" s="131">
        <v>960.73400000000004</v>
      </c>
      <c r="I279" s="132"/>
      <c r="J279" s="132">
        <f>ROUND(I279*H279,2)</f>
        <v>0</v>
      </c>
      <c r="K279" s="133"/>
      <c r="L279" s="28"/>
      <c r="M279" s="134" t="s">
        <v>1</v>
      </c>
      <c r="N279" s="135" t="s">
        <v>33</v>
      </c>
      <c r="O279" s="136">
        <v>0</v>
      </c>
      <c r="P279" s="136">
        <f>O279*H279</f>
        <v>0</v>
      </c>
      <c r="Q279" s="136">
        <v>0</v>
      </c>
      <c r="R279" s="136">
        <f>Q279*H279</f>
        <v>0</v>
      </c>
      <c r="S279" s="136">
        <v>0</v>
      </c>
      <c r="T279" s="137">
        <f>S279*H279</f>
        <v>0</v>
      </c>
      <c r="AR279" s="138" t="s">
        <v>173</v>
      </c>
      <c r="AT279" s="138" t="s">
        <v>127</v>
      </c>
      <c r="AU279" s="138" t="s">
        <v>76</v>
      </c>
      <c r="AY279" s="16" t="s">
        <v>124</v>
      </c>
      <c r="BE279" s="139">
        <f>IF(N279="základní",J279,0)</f>
        <v>0</v>
      </c>
      <c r="BF279" s="139">
        <f>IF(N279="snížená",J279,0)</f>
        <v>0</v>
      </c>
      <c r="BG279" s="139">
        <f>IF(N279="zákl. přenesená",J279,0)</f>
        <v>0</v>
      </c>
      <c r="BH279" s="139">
        <f>IF(N279="sníž. přenesená",J279,0)</f>
        <v>0</v>
      </c>
      <c r="BI279" s="139">
        <f>IF(N279="nulová",J279,0)</f>
        <v>0</v>
      </c>
      <c r="BJ279" s="16" t="s">
        <v>74</v>
      </c>
      <c r="BK279" s="139">
        <f>ROUND(I279*H279,2)</f>
        <v>0</v>
      </c>
      <c r="BL279" s="16" t="s">
        <v>173</v>
      </c>
      <c r="BM279" s="138" t="s">
        <v>414</v>
      </c>
    </row>
    <row r="280" spans="2:65" s="11" customFormat="1" ht="22.9" customHeight="1">
      <c r="B280" s="115"/>
      <c r="D280" s="116" t="s">
        <v>67</v>
      </c>
      <c r="E280" s="124" t="s">
        <v>415</v>
      </c>
      <c r="F280" s="124" t="s">
        <v>416</v>
      </c>
      <c r="J280" s="125">
        <f>BK280</f>
        <v>0</v>
      </c>
      <c r="L280" s="115"/>
      <c r="M280" s="119"/>
      <c r="P280" s="120">
        <f>SUM(P281:P288)</f>
        <v>0</v>
      </c>
      <c r="R280" s="120">
        <f>SUM(R281:R288)</f>
        <v>0</v>
      </c>
      <c r="T280" s="121">
        <f>SUM(T281:T288)</f>
        <v>0</v>
      </c>
      <c r="AR280" s="116" t="s">
        <v>76</v>
      </c>
      <c r="AT280" s="122" t="s">
        <v>67</v>
      </c>
      <c r="AU280" s="122" t="s">
        <v>74</v>
      </c>
      <c r="AY280" s="116" t="s">
        <v>124</v>
      </c>
      <c r="BK280" s="123">
        <f>SUM(BK281:BK288)</f>
        <v>0</v>
      </c>
    </row>
    <row r="281" spans="2:65" s="1" customFormat="1" ht="24.2" customHeight="1">
      <c r="B281" s="126"/>
      <c r="C281" s="127" t="s">
        <v>417</v>
      </c>
      <c r="D281" s="127" t="s">
        <v>127</v>
      </c>
      <c r="E281" s="128" t="s">
        <v>418</v>
      </c>
      <c r="F281" s="129" t="s">
        <v>419</v>
      </c>
      <c r="G281" s="130" t="s">
        <v>130</v>
      </c>
      <c r="H281" s="131">
        <v>8.57</v>
      </c>
      <c r="I281" s="132"/>
      <c r="J281" s="132">
        <f>ROUND(I281*H281,2)</f>
        <v>0</v>
      </c>
      <c r="K281" s="133"/>
      <c r="L281" s="28"/>
      <c r="M281" s="134" t="s">
        <v>1</v>
      </c>
      <c r="N281" s="135" t="s">
        <v>33</v>
      </c>
      <c r="O281" s="136">
        <v>0</v>
      </c>
      <c r="P281" s="136">
        <f>O281*H281</f>
        <v>0</v>
      </c>
      <c r="Q281" s="136">
        <v>0</v>
      </c>
      <c r="R281" s="136">
        <f>Q281*H281</f>
        <v>0</v>
      </c>
      <c r="S281" s="136">
        <v>0</v>
      </c>
      <c r="T281" s="137">
        <f>S281*H281</f>
        <v>0</v>
      </c>
      <c r="AR281" s="138" t="s">
        <v>173</v>
      </c>
      <c r="AT281" s="138" t="s">
        <v>127</v>
      </c>
      <c r="AU281" s="138" t="s">
        <v>76</v>
      </c>
      <c r="AY281" s="16" t="s">
        <v>124</v>
      </c>
      <c r="BE281" s="139">
        <f>IF(N281="základní",J281,0)</f>
        <v>0</v>
      </c>
      <c r="BF281" s="139">
        <f>IF(N281="snížená",J281,0)</f>
        <v>0</v>
      </c>
      <c r="BG281" s="139">
        <f>IF(N281="zákl. přenesená",J281,0)</f>
        <v>0</v>
      </c>
      <c r="BH281" s="139">
        <f>IF(N281="sníž. přenesená",J281,0)</f>
        <v>0</v>
      </c>
      <c r="BI281" s="139">
        <f>IF(N281="nulová",J281,0)</f>
        <v>0</v>
      </c>
      <c r="BJ281" s="16" t="s">
        <v>74</v>
      </c>
      <c r="BK281" s="139">
        <f>ROUND(I281*H281,2)</f>
        <v>0</v>
      </c>
      <c r="BL281" s="16" t="s">
        <v>173</v>
      </c>
      <c r="BM281" s="138" t="s">
        <v>420</v>
      </c>
    </row>
    <row r="282" spans="2:65" s="1" customFormat="1" ht="16.5" customHeight="1">
      <c r="B282" s="126"/>
      <c r="C282" s="127" t="s">
        <v>283</v>
      </c>
      <c r="D282" s="127" t="s">
        <v>127</v>
      </c>
      <c r="E282" s="128" t="s">
        <v>421</v>
      </c>
      <c r="F282" s="129" t="s">
        <v>422</v>
      </c>
      <c r="G282" s="130" t="s">
        <v>130</v>
      </c>
      <c r="H282" s="131">
        <v>8.57</v>
      </c>
      <c r="I282" s="132"/>
      <c r="J282" s="132">
        <f>ROUND(I282*H282,2)</f>
        <v>0</v>
      </c>
      <c r="K282" s="133"/>
      <c r="L282" s="28"/>
      <c r="M282" s="134" t="s">
        <v>1</v>
      </c>
      <c r="N282" s="135" t="s">
        <v>33</v>
      </c>
      <c r="O282" s="136">
        <v>0</v>
      </c>
      <c r="P282" s="136">
        <f>O282*H282</f>
        <v>0</v>
      </c>
      <c r="Q282" s="136">
        <v>0</v>
      </c>
      <c r="R282" s="136">
        <f>Q282*H282</f>
        <v>0</v>
      </c>
      <c r="S282" s="136">
        <v>0</v>
      </c>
      <c r="T282" s="137">
        <f>S282*H282</f>
        <v>0</v>
      </c>
      <c r="AR282" s="138" t="s">
        <v>173</v>
      </c>
      <c r="AT282" s="138" t="s">
        <v>127</v>
      </c>
      <c r="AU282" s="138" t="s">
        <v>76</v>
      </c>
      <c r="AY282" s="16" t="s">
        <v>124</v>
      </c>
      <c r="BE282" s="139">
        <f>IF(N282="základní",J282,0)</f>
        <v>0</v>
      </c>
      <c r="BF282" s="139">
        <f>IF(N282="snížená",J282,0)</f>
        <v>0</v>
      </c>
      <c r="BG282" s="139">
        <f>IF(N282="zákl. přenesená",J282,0)</f>
        <v>0</v>
      </c>
      <c r="BH282" s="139">
        <f>IF(N282="sníž. přenesená",J282,0)</f>
        <v>0</v>
      </c>
      <c r="BI282" s="139">
        <f>IF(N282="nulová",J282,0)</f>
        <v>0</v>
      </c>
      <c r="BJ282" s="16" t="s">
        <v>74</v>
      </c>
      <c r="BK282" s="139">
        <f>ROUND(I282*H282,2)</f>
        <v>0</v>
      </c>
      <c r="BL282" s="16" t="s">
        <v>173</v>
      </c>
      <c r="BM282" s="138" t="s">
        <v>423</v>
      </c>
    </row>
    <row r="283" spans="2:65" s="1" customFormat="1" ht="24.2" customHeight="1">
      <c r="B283" s="126"/>
      <c r="C283" s="127" t="s">
        <v>424</v>
      </c>
      <c r="D283" s="127" t="s">
        <v>127</v>
      </c>
      <c r="E283" s="128" t="s">
        <v>425</v>
      </c>
      <c r="F283" s="129" t="s">
        <v>426</v>
      </c>
      <c r="G283" s="130" t="s">
        <v>130</v>
      </c>
      <c r="H283" s="131">
        <v>8.57</v>
      </c>
      <c r="I283" s="132"/>
      <c r="J283" s="132">
        <f>ROUND(I283*H283,2)</f>
        <v>0</v>
      </c>
      <c r="K283" s="133"/>
      <c r="L283" s="28"/>
      <c r="M283" s="134" t="s">
        <v>1</v>
      </c>
      <c r="N283" s="135" t="s">
        <v>33</v>
      </c>
      <c r="O283" s="136">
        <v>0</v>
      </c>
      <c r="P283" s="136">
        <f>O283*H283</f>
        <v>0</v>
      </c>
      <c r="Q283" s="136">
        <v>0</v>
      </c>
      <c r="R283" s="136">
        <f>Q283*H283</f>
        <v>0</v>
      </c>
      <c r="S283" s="136">
        <v>0</v>
      </c>
      <c r="T283" s="137">
        <f>S283*H283</f>
        <v>0</v>
      </c>
      <c r="AR283" s="138" t="s">
        <v>173</v>
      </c>
      <c r="AT283" s="138" t="s">
        <v>127</v>
      </c>
      <c r="AU283" s="138" t="s">
        <v>76</v>
      </c>
      <c r="AY283" s="16" t="s">
        <v>124</v>
      </c>
      <c r="BE283" s="139">
        <f>IF(N283="základní",J283,0)</f>
        <v>0</v>
      </c>
      <c r="BF283" s="139">
        <f>IF(N283="snížená",J283,0)</f>
        <v>0</v>
      </c>
      <c r="BG283" s="139">
        <f>IF(N283="zákl. přenesená",J283,0)</f>
        <v>0</v>
      </c>
      <c r="BH283" s="139">
        <f>IF(N283="sníž. přenesená",J283,0)</f>
        <v>0</v>
      </c>
      <c r="BI283" s="139">
        <f>IF(N283="nulová",J283,0)</f>
        <v>0</v>
      </c>
      <c r="BJ283" s="16" t="s">
        <v>74</v>
      </c>
      <c r="BK283" s="139">
        <f>ROUND(I283*H283,2)</f>
        <v>0</v>
      </c>
      <c r="BL283" s="16" t="s">
        <v>173</v>
      </c>
      <c r="BM283" s="138" t="s">
        <v>427</v>
      </c>
    </row>
    <row r="284" spans="2:65" s="1" customFormat="1" ht="16.5" customHeight="1">
      <c r="B284" s="126"/>
      <c r="C284" s="127" t="s">
        <v>286</v>
      </c>
      <c r="D284" s="127" t="s">
        <v>127</v>
      </c>
      <c r="E284" s="128" t="s">
        <v>428</v>
      </c>
      <c r="F284" s="129" t="s">
        <v>429</v>
      </c>
      <c r="G284" s="130" t="s">
        <v>130</v>
      </c>
      <c r="H284" s="131">
        <v>8.57</v>
      </c>
      <c r="I284" s="132"/>
      <c r="J284" s="132">
        <f>ROUND(I284*H284,2)</f>
        <v>0</v>
      </c>
      <c r="K284" s="133"/>
      <c r="L284" s="28"/>
      <c r="M284" s="134" t="s">
        <v>1</v>
      </c>
      <c r="N284" s="135" t="s">
        <v>33</v>
      </c>
      <c r="O284" s="136">
        <v>0</v>
      </c>
      <c r="P284" s="136">
        <f>O284*H284</f>
        <v>0</v>
      </c>
      <c r="Q284" s="136">
        <v>0</v>
      </c>
      <c r="R284" s="136">
        <f>Q284*H284</f>
        <v>0</v>
      </c>
      <c r="S284" s="136">
        <v>0</v>
      </c>
      <c r="T284" s="137">
        <f>S284*H284</f>
        <v>0</v>
      </c>
      <c r="AR284" s="138" t="s">
        <v>173</v>
      </c>
      <c r="AT284" s="138" t="s">
        <v>127</v>
      </c>
      <c r="AU284" s="138" t="s">
        <v>76</v>
      </c>
      <c r="AY284" s="16" t="s">
        <v>124</v>
      </c>
      <c r="BE284" s="139">
        <f>IF(N284="základní",J284,0)</f>
        <v>0</v>
      </c>
      <c r="BF284" s="139">
        <f>IF(N284="snížená",J284,0)</f>
        <v>0</v>
      </c>
      <c r="BG284" s="139">
        <f>IF(N284="zákl. přenesená",J284,0)</f>
        <v>0</v>
      </c>
      <c r="BH284" s="139">
        <f>IF(N284="sníž. přenesená",J284,0)</f>
        <v>0</v>
      </c>
      <c r="BI284" s="139">
        <f>IF(N284="nulová",J284,0)</f>
        <v>0</v>
      </c>
      <c r="BJ284" s="16" t="s">
        <v>74</v>
      </c>
      <c r="BK284" s="139">
        <f>ROUND(I284*H284,2)</f>
        <v>0</v>
      </c>
      <c r="BL284" s="16" t="s">
        <v>173</v>
      </c>
      <c r="BM284" s="138" t="s">
        <v>430</v>
      </c>
    </row>
    <row r="285" spans="2:65" s="1" customFormat="1" ht="16.5" customHeight="1">
      <c r="B285" s="126"/>
      <c r="C285" s="153" t="s">
        <v>431</v>
      </c>
      <c r="D285" s="153" t="s">
        <v>170</v>
      </c>
      <c r="E285" s="154" t="s">
        <v>432</v>
      </c>
      <c r="F285" s="155" t="s">
        <v>433</v>
      </c>
      <c r="G285" s="156" t="s">
        <v>130</v>
      </c>
      <c r="H285" s="157">
        <v>8.9990000000000006</v>
      </c>
      <c r="I285" s="158"/>
      <c r="J285" s="158">
        <f>ROUND(I285*H285,2)</f>
        <v>0</v>
      </c>
      <c r="K285" s="159"/>
      <c r="L285" s="160"/>
      <c r="M285" s="161" t="s">
        <v>1</v>
      </c>
      <c r="N285" s="162" t="s">
        <v>33</v>
      </c>
      <c r="O285" s="136">
        <v>0</v>
      </c>
      <c r="P285" s="136">
        <f>O285*H285</f>
        <v>0</v>
      </c>
      <c r="Q285" s="136">
        <v>0</v>
      </c>
      <c r="R285" s="136">
        <f>Q285*H285</f>
        <v>0</v>
      </c>
      <c r="S285" s="136">
        <v>0</v>
      </c>
      <c r="T285" s="137">
        <f>S285*H285</f>
        <v>0</v>
      </c>
      <c r="AR285" s="138" t="s">
        <v>203</v>
      </c>
      <c r="AT285" s="138" t="s">
        <v>170</v>
      </c>
      <c r="AU285" s="138" t="s">
        <v>76</v>
      </c>
      <c r="AY285" s="16" t="s">
        <v>124</v>
      </c>
      <c r="BE285" s="139">
        <f>IF(N285="základní",J285,0)</f>
        <v>0</v>
      </c>
      <c r="BF285" s="139">
        <f>IF(N285="snížená",J285,0)</f>
        <v>0</v>
      </c>
      <c r="BG285" s="139">
        <f>IF(N285="zákl. přenesená",J285,0)</f>
        <v>0</v>
      </c>
      <c r="BH285" s="139">
        <f>IF(N285="sníž. přenesená",J285,0)</f>
        <v>0</v>
      </c>
      <c r="BI285" s="139">
        <f>IF(N285="nulová",J285,0)</f>
        <v>0</v>
      </c>
      <c r="BJ285" s="16" t="s">
        <v>74</v>
      </c>
      <c r="BK285" s="139">
        <f>ROUND(I285*H285,2)</f>
        <v>0</v>
      </c>
      <c r="BL285" s="16" t="s">
        <v>173</v>
      </c>
      <c r="BM285" s="138" t="s">
        <v>434</v>
      </c>
    </row>
    <row r="286" spans="2:65" s="12" customFormat="1">
      <c r="B286" s="140"/>
      <c r="D286" s="141" t="s">
        <v>132</v>
      </c>
      <c r="E286" s="142" t="s">
        <v>1</v>
      </c>
      <c r="F286" s="143" t="s">
        <v>435</v>
      </c>
      <c r="H286" s="144">
        <v>8.9990000000000006</v>
      </c>
      <c r="L286" s="140"/>
      <c r="M286" s="145"/>
      <c r="T286" s="146"/>
      <c r="AT286" s="142" t="s">
        <v>132</v>
      </c>
      <c r="AU286" s="142" t="s">
        <v>76</v>
      </c>
      <c r="AV286" s="12" t="s">
        <v>76</v>
      </c>
      <c r="AW286" s="12" t="s">
        <v>25</v>
      </c>
      <c r="AX286" s="12" t="s">
        <v>68</v>
      </c>
      <c r="AY286" s="142" t="s">
        <v>124</v>
      </c>
    </row>
    <row r="287" spans="2:65" s="13" customFormat="1">
      <c r="B287" s="147"/>
      <c r="D287" s="141" t="s">
        <v>132</v>
      </c>
      <c r="E287" s="148" t="s">
        <v>1</v>
      </c>
      <c r="F287" s="149" t="s">
        <v>134</v>
      </c>
      <c r="H287" s="150">
        <v>8.9990000000000006</v>
      </c>
      <c r="L287" s="147"/>
      <c r="M287" s="151"/>
      <c r="T287" s="152"/>
      <c r="AT287" s="148" t="s">
        <v>132</v>
      </c>
      <c r="AU287" s="148" t="s">
        <v>76</v>
      </c>
      <c r="AV287" s="13" t="s">
        <v>131</v>
      </c>
      <c r="AW287" s="13" t="s">
        <v>25</v>
      </c>
      <c r="AX287" s="13" t="s">
        <v>74</v>
      </c>
      <c r="AY287" s="148" t="s">
        <v>124</v>
      </c>
    </row>
    <row r="288" spans="2:65" s="1" customFormat="1" ht="24.2" customHeight="1">
      <c r="B288" s="126"/>
      <c r="C288" s="127" t="s">
        <v>292</v>
      </c>
      <c r="D288" s="127" t="s">
        <v>127</v>
      </c>
      <c r="E288" s="128" t="s">
        <v>436</v>
      </c>
      <c r="F288" s="129" t="s">
        <v>437</v>
      </c>
      <c r="G288" s="130" t="s">
        <v>318</v>
      </c>
      <c r="H288" s="131">
        <v>109.965</v>
      </c>
      <c r="I288" s="132"/>
      <c r="J288" s="132">
        <f>ROUND(I288*H288,2)</f>
        <v>0</v>
      </c>
      <c r="K288" s="133"/>
      <c r="L288" s="28"/>
      <c r="M288" s="134" t="s">
        <v>1</v>
      </c>
      <c r="N288" s="135" t="s">
        <v>33</v>
      </c>
      <c r="O288" s="136">
        <v>0</v>
      </c>
      <c r="P288" s="136">
        <f>O288*H288</f>
        <v>0</v>
      </c>
      <c r="Q288" s="136">
        <v>0</v>
      </c>
      <c r="R288" s="136">
        <f>Q288*H288</f>
        <v>0</v>
      </c>
      <c r="S288" s="136">
        <v>0</v>
      </c>
      <c r="T288" s="137">
        <f>S288*H288</f>
        <v>0</v>
      </c>
      <c r="AR288" s="138" t="s">
        <v>173</v>
      </c>
      <c r="AT288" s="138" t="s">
        <v>127</v>
      </c>
      <c r="AU288" s="138" t="s">
        <v>76</v>
      </c>
      <c r="AY288" s="16" t="s">
        <v>124</v>
      </c>
      <c r="BE288" s="139">
        <f>IF(N288="základní",J288,0)</f>
        <v>0</v>
      </c>
      <c r="BF288" s="139">
        <f>IF(N288="snížená",J288,0)</f>
        <v>0</v>
      </c>
      <c r="BG288" s="139">
        <f>IF(N288="zákl. přenesená",J288,0)</f>
        <v>0</v>
      </c>
      <c r="BH288" s="139">
        <f>IF(N288="sníž. přenesená",J288,0)</f>
        <v>0</v>
      </c>
      <c r="BI288" s="139">
        <f>IF(N288="nulová",J288,0)</f>
        <v>0</v>
      </c>
      <c r="BJ288" s="16" t="s">
        <v>74</v>
      </c>
      <c r="BK288" s="139">
        <f>ROUND(I288*H288,2)</f>
        <v>0</v>
      </c>
      <c r="BL288" s="16" t="s">
        <v>173</v>
      </c>
      <c r="BM288" s="138" t="s">
        <v>438</v>
      </c>
    </row>
    <row r="289" spans="2:65" s="11" customFormat="1" ht="22.9" customHeight="1">
      <c r="B289" s="115"/>
      <c r="D289" s="116" t="s">
        <v>67</v>
      </c>
      <c r="E289" s="124" t="s">
        <v>439</v>
      </c>
      <c r="F289" s="124" t="s">
        <v>440</v>
      </c>
      <c r="J289" s="125">
        <f>BK289</f>
        <v>0</v>
      </c>
      <c r="L289" s="115"/>
      <c r="M289" s="119"/>
      <c r="P289" s="120">
        <f>SUM(P290:P302)</f>
        <v>0</v>
      </c>
      <c r="R289" s="120">
        <f>SUM(R290:R302)</f>
        <v>0</v>
      </c>
      <c r="T289" s="121">
        <f>SUM(T290:T302)</f>
        <v>0</v>
      </c>
      <c r="AR289" s="116" t="s">
        <v>76</v>
      </c>
      <c r="AT289" s="122" t="s">
        <v>67</v>
      </c>
      <c r="AU289" s="122" t="s">
        <v>74</v>
      </c>
      <c r="AY289" s="116" t="s">
        <v>124</v>
      </c>
      <c r="BK289" s="123">
        <f>SUM(BK290:BK302)</f>
        <v>0</v>
      </c>
    </row>
    <row r="290" spans="2:65" s="1" customFormat="1" ht="16.5" customHeight="1">
      <c r="B290" s="126"/>
      <c r="C290" s="127" t="s">
        <v>441</v>
      </c>
      <c r="D290" s="127" t="s">
        <v>127</v>
      </c>
      <c r="E290" s="128" t="s">
        <v>442</v>
      </c>
      <c r="F290" s="129" t="s">
        <v>443</v>
      </c>
      <c r="G290" s="130" t="s">
        <v>130</v>
      </c>
      <c r="H290" s="131">
        <v>92.98</v>
      </c>
      <c r="I290" s="132"/>
      <c r="J290" s="132">
        <f>ROUND(I290*H290,2)</f>
        <v>0</v>
      </c>
      <c r="K290" s="133"/>
      <c r="L290" s="28"/>
      <c r="M290" s="134" t="s">
        <v>1</v>
      </c>
      <c r="N290" s="135" t="s">
        <v>33</v>
      </c>
      <c r="O290" s="136">
        <v>0</v>
      </c>
      <c r="P290" s="136">
        <f>O290*H290</f>
        <v>0</v>
      </c>
      <c r="Q290" s="136">
        <v>0</v>
      </c>
      <c r="R290" s="136">
        <f>Q290*H290</f>
        <v>0</v>
      </c>
      <c r="S290" s="136">
        <v>0</v>
      </c>
      <c r="T290" s="137">
        <f>S290*H290</f>
        <v>0</v>
      </c>
      <c r="AR290" s="138" t="s">
        <v>173</v>
      </c>
      <c r="AT290" s="138" t="s">
        <v>127</v>
      </c>
      <c r="AU290" s="138" t="s">
        <v>76</v>
      </c>
      <c r="AY290" s="16" t="s">
        <v>124</v>
      </c>
      <c r="BE290" s="139">
        <f>IF(N290="základní",J290,0)</f>
        <v>0</v>
      </c>
      <c r="BF290" s="139">
        <f>IF(N290="snížená",J290,0)</f>
        <v>0</v>
      </c>
      <c r="BG290" s="139">
        <f>IF(N290="zákl. přenesená",J290,0)</f>
        <v>0</v>
      </c>
      <c r="BH290" s="139">
        <f>IF(N290="sníž. přenesená",J290,0)</f>
        <v>0</v>
      </c>
      <c r="BI290" s="139">
        <f>IF(N290="nulová",J290,0)</f>
        <v>0</v>
      </c>
      <c r="BJ290" s="16" t="s">
        <v>74</v>
      </c>
      <c r="BK290" s="139">
        <f>ROUND(I290*H290,2)</f>
        <v>0</v>
      </c>
      <c r="BL290" s="16" t="s">
        <v>173</v>
      </c>
      <c r="BM290" s="138" t="s">
        <v>444</v>
      </c>
    </row>
    <row r="291" spans="2:65" s="12" customFormat="1">
      <c r="B291" s="140"/>
      <c r="D291" s="141" t="s">
        <v>132</v>
      </c>
      <c r="E291" s="142" t="s">
        <v>1</v>
      </c>
      <c r="F291" s="143" t="s">
        <v>445</v>
      </c>
      <c r="H291" s="144">
        <v>57.764000000000003</v>
      </c>
      <c r="L291" s="140"/>
      <c r="M291" s="145"/>
      <c r="T291" s="146"/>
      <c r="AT291" s="142" t="s">
        <v>132</v>
      </c>
      <c r="AU291" s="142" t="s">
        <v>76</v>
      </c>
      <c r="AV291" s="12" t="s">
        <v>76</v>
      </c>
      <c r="AW291" s="12" t="s">
        <v>25</v>
      </c>
      <c r="AX291" s="12" t="s">
        <v>68</v>
      </c>
      <c r="AY291" s="142" t="s">
        <v>124</v>
      </c>
    </row>
    <row r="292" spans="2:65" s="12" customFormat="1">
      <c r="B292" s="140"/>
      <c r="D292" s="141" t="s">
        <v>132</v>
      </c>
      <c r="E292" s="142" t="s">
        <v>1</v>
      </c>
      <c r="F292" s="143" t="s">
        <v>446</v>
      </c>
      <c r="H292" s="144">
        <v>12.172000000000001</v>
      </c>
      <c r="L292" s="140"/>
      <c r="M292" s="145"/>
      <c r="T292" s="146"/>
      <c r="AT292" s="142" t="s">
        <v>132</v>
      </c>
      <c r="AU292" s="142" t="s">
        <v>76</v>
      </c>
      <c r="AV292" s="12" t="s">
        <v>76</v>
      </c>
      <c r="AW292" s="12" t="s">
        <v>25</v>
      </c>
      <c r="AX292" s="12" t="s">
        <v>68</v>
      </c>
      <c r="AY292" s="142" t="s">
        <v>124</v>
      </c>
    </row>
    <row r="293" spans="2:65" s="12" customFormat="1" ht="22.5">
      <c r="B293" s="140"/>
      <c r="D293" s="141" t="s">
        <v>132</v>
      </c>
      <c r="E293" s="142" t="s">
        <v>1</v>
      </c>
      <c r="F293" s="143" t="s">
        <v>447</v>
      </c>
      <c r="H293" s="144">
        <v>23.044</v>
      </c>
      <c r="L293" s="140"/>
      <c r="M293" s="145"/>
      <c r="T293" s="146"/>
      <c r="AT293" s="142" t="s">
        <v>132</v>
      </c>
      <c r="AU293" s="142" t="s">
        <v>76</v>
      </c>
      <c r="AV293" s="12" t="s">
        <v>76</v>
      </c>
      <c r="AW293" s="12" t="s">
        <v>25</v>
      </c>
      <c r="AX293" s="12" t="s">
        <v>68</v>
      </c>
      <c r="AY293" s="142" t="s">
        <v>124</v>
      </c>
    </row>
    <row r="294" spans="2:65" s="13" customFormat="1">
      <c r="B294" s="147"/>
      <c r="D294" s="141" t="s">
        <v>132</v>
      </c>
      <c r="E294" s="148" t="s">
        <v>1</v>
      </c>
      <c r="F294" s="149" t="s">
        <v>134</v>
      </c>
      <c r="H294" s="150">
        <v>92.98</v>
      </c>
      <c r="L294" s="147"/>
      <c r="M294" s="151"/>
      <c r="T294" s="152"/>
      <c r="AT294" s="148" t="s">
        <v>132</v>
      </c>
      <c r="AU294" s="148" t="s">
        <v>76</v>
      </c>
      <c r="AV294" s="13" t="s">
        <v>131</v>
      </c>
      <c r="AW294" s="13" t="s">
        <v>25</v>
      </c>
      <c r="AX294" s="13" t="s">
        <v>74</v>
      </c>
      <c r="AY294" s="148" t="s">
        <v>124</v>
      </c>
    </row>
    <row r="295" spans="2:65" s="1" customFormat="1" ht="16.5" customHeight="1">
      <c r="B295" s="126"/>
      <c r="C295" s="127" t="s">
        <v>296</v>
      </c>
      <c r="D295" s="127" t="s">
        <v>127</v>
      </c>
      <c r="E295" s="128" t="s">
        <v>448</v>
      </c>
      <c r="F295" s="129" t="s">
        <v>449</v>
      </c>
      <c r="G295" s="130" t="s">
        <v>130</v>
      </c>
      <c r="H295" s="131">
        <v>92.98</v>
      </c>
      <c r="I295" s="132"/>
      <c r="J295" s="132">
        <f>ROUND(I295*H295,2)</f>
        <v>0</v>
      </c>
      <c r="K295" s="133"/>
      <c r="L295" s="28"/>
      <c r="M295" s="134" t="s">
        <v>1</v>
      </c>
      <c r="N295" s="135" t="s">
        <v>33</v>
      </c>
      <c r="O295" s="136">
        <v>0</v>
      </c>
      <c r="P295" s="136">
        <f>O295*H295</f>
        <v>0</v>
      </c>
      <c r="Q295" s="136">
        <v>0</v>
      </c>
      <c r="R295" s="136">
        <f>Q295*H295</f>
        <v>0</v>
      </c>
      <c r="S295" s="136">
        <v>0</v>
      </c>
      <c r="T295" s="137">
        <f>S295*H295</f>
        <v>0</v>
      </c>
      <c r="AR295" s="138" t="s">
        <v>173</v>
      </c>
      <c r="AT295" s="138" t="s">
        <v>127</v>
      </c>
      <c r="AU295" s="138" t="s">
        <v>76</v>
      </c>
      <c r="AY295" s="16" t="s">
        <v>124</v>
      </c>
      <c r="BE295" s="139">
        <f>IF(N295="základní",J295,0)</f>
        <v>0</v>
      </c>
      <c r="BF295" s="139">
        <f>IF(N295="snížená",J295,0)</f>
        <v>0</v>
      </c>
      <c r="BG295" s="139">
        <f>IF(N295="zákl. přenesená",J295,0)</f>
        <v>0</v>
      </c>
      <c r="BH295" s="139">
        <f>IF(N295="sníž. přenesená",J295,0)</f>
        <v>0</v>
      </c>
      <c r="BI295" s="139">
        <f>IF(N295="nulová",J295,0)</f>
        <v>0</v>
      </c>
      <c r="BJ295" s="16" t="s">
        <v>74</v>
      </c>
      <c r="BK295" s="139">
        <f>ROUND(I295*H295,2)</f>
        <v>0</v>
      </c>
      <c r="BL295" s="16" t="s">
        <v>173</v>
      </c>
      <c r="BM295" s="138" t="s">
        <v>450</v>
      </c>
    </row>
    <row r="296" spans="2:65" s="1" customFormat="1" ht="16.5" customHeight="1">
      <c r="B296" s="126"/>
      <c r="C296" s="127" t="s">
        <v>451</v>
      </c>
      <c r="D296" s="127" t="s">
        <v>127</v>
      </c>
      <c r="E296" s="128" t="s">
        <v>452</v>
      </c>
      <c r="F296" s="129" t="s">
        <v>453</v>
      </c>
      <c r="G296" s="130" t="s">
        <v>130</v>
      </c>
      <c r="H296" s="131">
        <v>92.98</v>
      </c>
      <c r="I296" s="132"/>
      <c r="J296" s="132">
        <f>ROUND(I296*H296,2)</f>
        <v>0</v>
      </c>
      <c r="K296" s="133"/>
      <c r="L296" s="28"/>
      <c r="M296" s="134" t="s">
        <v>1</v>
      </c>
      <c r="N296" s="135" t="s">
        <v>33</v>
      </c>
      <c r="O296" s="136">
        <v>0</v>
      </c>
      <c r="P296" s="136">
        <f>O296*H296</f>
        <v>0</v>
      </c>
      <c r="Q296" s="136">
        <v>0</v>
      </c>
      <c r="R296" s="136">
        <f>Q296*H296</f>
        <v>0</v>
      </c>
      <c r="S296" s="136">
        <v>0</v>
      </c>
      <c r="T296" s="137">
        <f>S296*H296</f>
        <v>0</v>
      </c>
      <c r="AR296" s="138" t="s">
        <v>173</v>
      </c>
      <c r="AT296" s="138" t="s">
        <v>127</v>
      </c>
      <c r="AU296" s="138" t="s">
        <v>76</v>
      </c>
      <c r="AY296" s="16" t="s">
        <v>124</v>
      </c>
      <c r="BE296" s="139">
        <f>IF(N296="základní",J296,0)</f>
        <v>0</v>
      </c>
      <c r="BF296" s="139">
        <f>IF(N296="snížená",J296,0)</f>
        <v>0</v>
      </c>
      <c r="BG296" s="139">
        <f>IF(N296="zákl. přenesená",J296,0)</f>
        <v>0</v>
      </c>
      <c r="BH296" s="139">
        <f>IF(N296="sníž. přenesená",J296,0)</f>
        <v>0</v>
      </c>
      <c r="BI296" s="139">
        <f>IF(N296="nulová",J296,0)</f>
        <v>0</v>
      </c>
      <c r="BJ296" s="16" t="s">
        <v>74</v>
      </c>
      <c r="BK296" s="139">
        <f>ROUND(I296*H296,2)</f>
        <v>0</v>
      </c>
      <c r="BL296" s="16" t="s">
        <v>173</v>
      </c>
      <c r="BM296" s="138" t="s">
        <v>454</v>
      </c>
    </row>
    <row r="297" spans="2:65" s="1" customFormat="1" ht="24.2" customHeight="1">
      <c r="B297" s="126"/>
      <c r="C297" s="127" t="s">
        <v>300</v>
      </c>
      <c r="D297" s="127" t="s">
        <v>127</v>
      </c>
      <c r="E297" s="128" t="s">
        <v>455</v>
      </c>
      <c r="F297" s="129" t="s">
        <v>456</v>
      </c>
      <c r="G297" s="130" t="s">
        <v>130</v>
      </c>
      <c r="H297" s="131">
        <v>30.992999999999999</v>
      </c>
      <c r="I297" s="132"/>
      <c r="J297" s="132">
        <f>ROUND(I297*H297,2)</f>
        <v>0</v>
      </c>
      <c r="K297" s="133"/>
      <c r="L297" s="28"/>
      <c r="M297" s="134" t="s">
        <v>1</v>
      </c>
      <c r="N297" s="135" t="s">
        <v>33</v>
      </c>
      <c r="O297" s="136">
        <v>0</v>
      </c>
      <c r="P297" s="136">
        <f>O297*H297</f>
        <v>0</v>
      </c>
      <c r="Q297" s="136">
        <v>0</v>
      </c>
      <c r="R297" s="136">
        <f>Q297*H297</f>
        <v>0</v>
      </c>
      <c r="S297" s="136">
        <v>0</v>
      </c>
      <c r="T297" s="137">
        <f>S297*H297</f>
        <v>0</v>
      </c>
      <c r="AR297" s="138" t="s">
        <v>173</v>
      </c>
      <c r="AT297" s="138" t="s">
        <v>127</v>
      </c>
      <c r="AU297" s="138" t="s">
        <v>76</v>
      </c>
      <c r="AY297" s="16" t="s">
        <v>124</v>
      </c>
      <c r="BE297" s="139">
        <f>IF(N297="základní",J297,0)</f>
        <v>0</v>
      </c>
      <c r="BF297" s="139">
        <f>IF(N297="snížená",J297,0)</f>
        <v>0</v>
      </c>
      <c r="BG297" s="139">
        <f>IF(N297="zákl. přenesená",J297,0)</f>
        <v>0</v>
      </c>
      <c r="BH297" s="139">
        <f>IF(N297="sníž. přenesená",J297,0)</f>
        <v>0</v>
      </c>
      <c r="BI297" s="139">
        <f>IF(N297="nulová",J297,0)</f>
        <v>0</v>
      </c>
      <c r="BJ297" s="16" t="s">
        <v>74</v>
      </c>
      <c r="BK297" s="139">
        <f>ROUND(I297*H297,2)</f>
        <v>0</v>
      </c>
      <c r="BL297" s="16" t="s">
        <v>173</v>
      </c>
      <c r="BM297" s="138" t="s">
        <v>457</v>
      </c>
    </row>
    <row r="298" spans="2:65" s="1" customFormat="1" ht="37.9" customHeight="1">
      <c r="B298" s="126"/>
      <c r="C298" s="127" t="s">
        <v>458</v>
      </c>
      <c r="D298" s="127" t="s">
        <v>127</v>
      </c>
      <c r="E298" s="128" t="s">
        <v>459</v>
      </c>
      <c r="F298" s="129" t="s">
        <v>460</v>
      </c>
      <c r="G298" s="130" t="s">
        <v>130</v>
      </c>
      <c r="H298" s="131">
        <v>92.98</v>
      </c>
      <c r="I298" s="132"/>
      <c r="J298" s="132">
        <f>ROUND(I298*H298,2)</f>
        <v>0</v>
      </c>
      <c r="K298" s="133"/>
      <c r="L298" s="28"/>
      <c r="M298" s="134" t="s">
        <v>1</v>
      </c>
      <c r="N298" s="135" t="s">
        <v>33</v>
      </c>
      <c r="O298" s="136">
        <v>0</v>
      </c>
      <c r="P298" s="136">
        <f>O298*H298</f>
        <v>0</v>
      </c>
      <c r="Q298" s="136">
        <v>0</v>
      </c>
      <c r="R298" s="136">
        <f>Q298*H298</f>
        <v>0</v>
      </c>
      <c r="S298" s="136">
        <v>0</v>
      </c>
      <c r="T298" s="137">
        <f>S298*H298</f>
        <v>0</v>
      </c>
      <c r="AR298" s="138" t="s">
        <v>173</v>
      </c>
      <c r="AT298" s="138" t="s">
        <v>127</v>
      </c>
      <c r="AU298" s="138" t="s">
        <v>76</v>
      </c>
      <c r="AY298" s="16" t="s">
        <v>124</v>
      </c>
      <c r="BE298" s="139">
        <f>IF(N298="základní",J298,0)</f>
        <v>0</v>
      </c>
      <c r="BF298" s="139">
        <f>IF(N298="snížená",J298,0)</f>
        <v>0</v>
      </c>
      <c r="BG298" s="139">
        <f>IF(N298="zákl. přenesená",J298,0)</f>
        <v>0</v>
      </c>
      <c r="BH298" s="139">
        <f>IF(N298="sníž. přenesená",J298,0)</f>
        <v>0</v>
      </c>
      <c r="BI298" s="139">
        <f>IF(N298="nulová",J298,0)</f>
        <v>0</v>
      </c>
      <c r="BJ298" s="16" t="s">
        <v>74</v>
      </c>
      <c r="BK298" s="139">
        <f>ROUND(I298*H298,2)</f>
        <v>0</v>
      </c>
      <c r="BL298" s="16" t="s">
        <v>173</v>
      </c>
      <c r="BM298" s="138" t="s">
        <v>461</v>
      </c>
    </row>
    <row r="299" spans="2:65" s="1" customFormat="1" ht="24.2" customHeight="1">
      <c r="B299" s="126"/>
      <c r="C299" s="153" t="s">
        <v>303</v>
      </c>
      <c r="D299" s="153" t="s">
        <v>170</v>
      </c>
      <c r="E299" s="154" t="s">
        <v>462</v>
      </c>
      <c r="F299" s="155" t="s">
        <v>463</v>
      </c>
      <c r="G299" s="156" t="s">
        <v>130</v>
      </c>
      <c r="H299" s="157">
        <v>102.27800000000001</v>
      </c>
      <c r="I299" s="158"/>
      <c r="J299" s="158">
        <f>ROUND(I299*H299,2)</f>
        <v>0</v>
      </c>
      <c r="K299" s="159"/>
      <c r="L299" s="160"/>
      <c r="M299" s="161" t="s">
        <v>1</v>
      </c>
      <c r="N299" s="162" t="s">
        <v>33</v>
      </c>
      <c r="O299" s="136">
        <v>0</v>
      </c>
      <c r="P299" s="136">
        <f>O299*H299</f>
        <v>0</v>
      </c>
      <c r="Q299" s="136">
        <v>0</v>
      </c>
      <c r="R299" s="136">
        <f>Q299*H299</f>
        <v>0</v>
      </c>
      <c r="S299" s="136">
        <v>0</v>
      </c>
      <c r="T299" s="137">
        <f>S299*H299</f>
        <v>0</v>
      </c>
      <c r="AR299" s="138" t="s">
        <v>203</v>
      </c>
      <c r="AT299" s="138" t="s">
        <v>170</v>
      </c>
      <c r="AU299" s="138" t="s">
        <v>76</v>
      </c>
      <c r="AY299" s="16" t="s">
        <v>124</v>
      </c>
      <c r="BE299" s="139">
        <f>IF(N299="základní",J299,0)</f>
        <v>0</v>
      </c>
      <c r="BF299" s="139">
        <f>IF(N299="snížená",J299,0)</f>
        <v>0</v>
      </c>
      <c r="BG299" s="139">
        <f>IF(N299="zákl. přenesená",J299,0)</f>
        <v>0</v>
      </c>
      <c r="BH299" s="139">
        <f>IF(N299="sníž. přenesená",J299,0)</f>
        <v>0</v>
      </c>
      <c r="BI299" s="139">
        <f>IF(N299="nulová",J299,0)</f>
        <v>0</v>
      </c>
      <c r="BJ299" s="16" t="s">
        <v>74</v>
      </c>
      <c r="BK299" s="139">
        <f>ROUND(I299*H299,2)</f>
        <v>0</v>
      </c>
      <c r="BL299" s="16" t="s">
        <v>173</v>
      </c>
      <c r="BM299" s="138" t="s">
        <v>464</v>
      </c>
    </row>
    <row r="300" spans="2:65" s="12" customFormat="1">
      <c r="B300" s="140"/>
      <c r="D300" s="141" t="s">
        <v>132</v>
      </c>
      <c r="E300" s="142" t="s">
        <v>1</v>
      </c>
      <c r="F300" s="143" t="s">
        <v>465</v>
      </c>
      <c r="H300" s="144">
        <v>102.27800000000001</v>
      </c>
      <c r="L300" s="140"/>
      <c r="M300" s="145"/>
      <c r="T300" s="146"/>
      <c r="AT300" s="142" t="s">
        <v>132</v>
      </c>
      <c r="AU300" s="142" t="s">
        <v>76</v>
      </c>
      <c r="AV300" s="12" t="s">
        <v>76</v>
      </c>
      <c r="AW300" s="12" t="s">
        <v>25</v>
      </c>
      <c r="AX300" s="12" t="s">
        <v>68</v>
      </c>
      <c r="AY300" s="142" t="s">
        <v>124</v>
      </c>
    </row>
    <row r="301" spans="2:65" s="13" customFormat="1">
      <c r="B301" s="147"/>
      <c r="D301" s="141" t="s">
        <v>132</v>
      </c>
      <c r="E301" s="148" t="s">
        <v>1</v>
      </c>
      <c r="F301" s="149" t="s">
        <v>134</v>
      </c>
      <c r="H301" s="150">
        <v>102.27800000000001</v>
      </c>
      <c r="L301" s="147"/>
      <c r="M301" s="151"/>
      <c r="T301" s="152"/>
      <c r="AT301" s="148" t="s">
        <v>132</v>
      </c>
      <c r="AU301" s="148" t="s">
        <v>76</v>
      </c>
      <c r="AV301" s="13" t="s">
        <v>131</v>
      </c>
      <c r="AW301" s="13" t="s">
        <v>25</v>
      </c>
      <c r="AX301" s="13" t="s">
        <v>74</v>
      </c>
      <c r="AY301" s="148" t="s">
        <v>124</v>
      </c>
    </row>
    <row r="302" spans="2:65" s="1" customFormat="1" ht="24.2" customHeight="1">
      <c r="B302" s="126"/>
      <c r="C302" s="127" t="s">
        <v>466</v>
      </c>
      <c r="D302" s="127" t="s">
        <v>127</v>
      </c>
      <c r="E302" s="128" t="s">
        <v>467</v>
      </c>
      <c r="F302" s="129" t="s">
        <v>468</v>
      </c>
      <c r="G302" s="130" t="s">
        <v>318</v>
      </c>
      <c r="H302" s="131">
        <v>2406.1660000000002</v>
      </c>
      <c r="I302" s="132"/>
      <c r="J302" s="132">
        <f>ROUND(I302*H302,2)</f>
        <v>0</v>
      </c>
      <c r="K302" s="133"/>
      <c r="L302" s="28"/>
      <c r="M302" s="134" t="s">
        <v>1</v>
      </c>
      <c r="N302" s="135" t="s">
        <v>33</v>
      </c>
      <c r="O302" s="136">
        <v>0</v>
      </c>
      <c r="P302" s="136">
        <f>O302*H302</f>
        <v>0</v>
      </c>
      <c r="Q302" s="136">
        <v>0</v>
      </c>
      <c r="R302" s="136">
        <f>Q302*H302</f>
        <v>0</v>
      </c>
      <c r="S302" s="136">
        <v>0</v>
      </c>
      <c r="T302" s="137">
        <f>S302*H302</f>
        <v>0</v>
      </c>
      <c r="AR302" s="138" t="s">
        <v>173</v>
      </c>
      <c r="AT302" s="138" t="s">
        <v>127</v>
      </c>
      <c r="AU302" s="138" t="s">
        <v>76</v>
      </c>
      <c r="AY302" s="16" t="s">
        <v>124</v>
      </c>
      <c r="BE302" s="139">
        <f>IF(N302="základní",J302,0)</f>
        <v>0</v>
      </c>
      <c r="BF302" s="139">
        <f>IF(N302="snížená",J302,0)</f>
        <v>0</v>
      </c>
      <c r="BG302" s="139">
        <f>IF(N302="zákl. přenesená",J302,0)</f>
        <v>0</v>
      </c>
      <c r="BH302" s="139">
        <f>IF(N302="sníž. přenesená",J302,0)</f>
        <v>0</v>
      </c>
      <c r="BI302" s="139">
        <f>IF(N302="nulová",J302,0)</f>
        <v>0</v>
      </c>
      <c r="BJ302" s="16" t="s">
        <v>74</v>
      </c>
      <c r="BK302" s="139">
        <f>ROUND(I302*H302,2)</f>
        <v>0</v>
      </c>
      <c r="BL302" s="16" t="s">
        <v>173</v>
      </c>
      <c r="BM302" s="138" t="s">
        <v>469</v>
      </c>
    </row>
    <row r="303" spans="2:65" s="11" customFormat="1" ht="22.9" customHeight="1">
      <c r="B303" s="115"/>
      <c r="D303" s="116" t="s">
        <v>67</v>
      </c>
      <c r="E303" s="124" t="s">
        <v>470</v>
      </c>
      <c r="F303" s="124" t="s">
        <v>471</v>
      </c>
      <c r="J303" s="125">
        <f>BK303</f>
        <v>0</v>
      </c>
      <c r="L303" s="115"/>
      <c r="M303" s="119"/>
      <c r="P303" s="120">
        <f>SUM(P304:P312)</f>
        <v>0</v>
      </c>
      <c r="R303" s="120">
        <f>SUM(R304:R312)</f>
        <v>0</v>
      </c>
      <c r="T303" s="121">
        <f>SUM(T304:T312)</f>
        <v>0</v>
      </c>
      <c r="AR303" s="116" t="s">
        <v>76</v>
      </c>
      <c r="AT303" s="122" t="s">
        <v>67</v>
      </c>
      <c r="AU303" s="122" t="s">
        <v>74</v>
      </c>
      <c r="AY303" s="116" t="s">
        <v>124</v>
      </c>
      <c r="BK303" s="123">
        <f>SUM(BK304:BK312)</f>
        <v>0</v>
      </c>
    </row>
    <row r="304" spans="2:65" s="1" customFormat="1" ht="24.2" customHeight="1">
      <c r="B304" s="126"/>
      <c r="C304" s="127" t="s">
        <v>307</v>
      </c>
      <c r="D304" s="127" t="s">
        <v>127</v>
      </c>
      <c r="E304" s="128" t="s">
        <v>472</v>
      </c>
      <c r="F304" s="129" t="s">
        <v>473</v>
      </c>
      <c r="G304" s="130" t="s">
        <v>130</v>
      </c>
      <c r="H304" s="131">
        <v>80.334000000000003</v>
      </c>
      <c r="I304" s="132"/>
      <c r="J304" s="132">
        <f>ROUND(I304*H304,2)</f>
        <v>0</v>
      </c>
      <c r="K304" s="133"/>
      <c r="L304" s="28"/>
      <c r="M304" s="134" t="s">
        <v>1</v>
      </c>
      <c r="N304" s="135" t="s">
        <v>33</v>
      </c>
      <c r="O304" s="136">
        <v>0</v>
      </c>
      <c r="P304" s="136">
        <f>O304*H304</f>
        <v>0</v>
      </c>
      <c r="Q304" s="136">
        <v>0</v>
      </c>
      <c r="R304" s="136">
        <f>Q304*H304</f>
        <v>0</v>
      </c>
      <c r="S304" s="136">
        <v>0</v>
      </c>
      <c r="T304" s="137">
        <f>S304*H304</f>
        <v>0</v>
      </c>
      <c r="AR304" s="138" t="s">
        <v>173</v>
      </c>
      <c r="AT304" s="138" t="s">
        <v>127</v>
      </c>
      <c r="AU304" s="138" t="s">
        <v>76</v>
      </c>
      <c r="AY304" s="16" t="s">
        <v>124</v>
      </c>
      <c r="BE304" s="139">
        <f>IF(N304="základní",J304,0)</f>
        <v>0</v>
      </c>
      <c r="BF304" s="139">
        <f>IF(N304="snížená",J304,0)</f>
        <v>0</v>
      </c>
      <c r="BG304" s="139">
        <f>IF(N304="zákl. přenesená",J304,0)</f>
        <v>0</v>
      </c>
      <c r="BH304" s="139">
        <f>IF(N304="sníž. přenesená",J304,0)</f>
        <v>0</v>
      </c>
      <c r="BI304" s="139">
        <f>IF(N304="nulová",J304,0)</f>
        <v>0</v>
      </c>
      <c r="BJ304" s="16" t="s">
        <v>74</v>
      </c>
      <c r="BK304" s="139">
        <f>ROUND(I304*H304,2)</f>
        <v>0</v>
      </c>
      <c r="BL304" s="16" t="s">
        <v>173</v>
      </c>
      <c r="BM304" s="138" t="s">
        <v>474</v>
      </c>
    </row>
    <row r="305" spans="2:65" s="14" customFormat="1">
      <c r="B305" s="163"/>
      <c r="D305" s="141" t="s">
        <v>132</v>
      </c>
      <c r="E305" s="164" t="s">
        <v>1</v>
      </c>
      <c r="F305" s="165" t="s">
        <v>475</v>
      </c>
      <c r="H305" s="164" t="s">
        <v>1</v>
      </c>
      <c r="L305" s="163"/>
      <c r="M305" s="166"/>
      <c r="T305" s="167"/>
      <c r="AT305" s="164" t="s">
        <v>132</v>
      </c>
      <c r="AU305" s="164" t="s">
        <v>76</v>
      </c>
      <c r="AV305" s="14" t="s">
        <v>74</v>
      </c>
      <c r="AW305" s="14" t="s">
        <v>25</v>
      </c>
      <c r="AX305" s="14" t="s">
        <v>68</v>
      </c>
      <c r="AY305" s="164" t="s">
        <v>124</v>
      </c>
    </row>
    <row r="306" spans="2:65" s="12" customFormat="1">
      <c r="B306" s="140"/>
      <c r="D306" s="141" t="s">
        <v>132</v>
      </c>
      <c r="E306" s="142" t="s">
        <v>1</v>
      </c>
      <c r="F306" s="143" t="s">
        <v>476</v>
      </c>
      <c r="H306" s="144">
        <v>13.598000000000001</v>
      </c>
      <c r="L306" s="140"/>
      <c r="M306" s="145"/>
      <c r="T306" s="146"/>
      <c r="AT306" s="142" t="s">
        <v>132</v>
      </c>
      <c r="AU306" s="142" t="s">
        <v>76</v>
      </c>
      <c r="AV306" s="12" t="s">
        <v>76</v>
      </c>
      <c r="AW306" s="12" t="s">
        <v>25</v>
      </c>
      <c r="AX306" s="12" t="s">
        <v>68</v>
      </c>
      <c r="AY306" s="142" t="s">
        <v>124</v>
      </c>
    </row>
    <row r="307" spans="2:65" s="12" customFormat="1">
      <c r="B307" s="140"/>
      <c r="D307" s="141" t="s">
        <v>132</v>
      </c>
      <c r="E307" s="142" t="s">
        <v>1</v>
      </c>
      <c r="F307" s="143" t="s">
        <v>477</v>
      </c>
      <c r="H307" s="144">
        <v>26.416</v>
      </c>
      <c r="L307" s="140"/>
      <c r="M307" s="145"/>
      <c r="T307" s="146"/>
      <c r="AT307" s="142" t="s">
        <v>132</v>
      </c>
      <c r="AU307" s="142" t="s">
        <v>76</v>
      </c>
      <c r="AV307" s="12" t="s">
        <v>76</v>
      </c>
      <c r="AW307" s="12" t="s">
        <v>25</v>
      </c>
      <c r="AX307" s="12" t="s">
        <v>68</v>
      </c>
      <c r="AY307" s="142" t="s">
        <v>124</v>
      </c>
    </row>
    <row r="308" spans="2:65" s="14" customFormat="1">
      <c r="B308" s="163"/>
      <c r="D308" s="141" t="s">
        <v>132</v>
      </c>
      <c r="E308" s="164" t="s">
        <v>1</v>
      </c>
      <c r="F308" s="165" t="s">
        <v>478</v>
      </c>
      <c r="H308" s="164" t="s">
        <v>1</v>
      </c>
      <c r="L308" s="163"/>
      <c r="M308" s="166"/>
      <c r="T308" s="167"/>
      <c r="AT308" s="164" t="s">
        <v>132</v>
      </c>
      <c r="AU308" s="164" t="s">
        <v>76</v>
      </c>
      <c r="AV308" s="14" t="s">
        <v>74</v>
      </c>
      <c r="AW308" s="14" t="s">
        <v>25</v>
      </c>
      <c r="AX308" s="14" t="s">
        <v>68</v>
      </c>
      <c r="AY308" s="164" t="s">
        <v>124</v>
      </c>
    </row>
    <row r="309" spans="2:65" s="12" customFormat="1">
      <c r="B309" s="140"/>
      <c r="D309" s="141" t="s">
        <v>132</v>
      </c>
      <c r="E309" s="142" t="s">
        <v>1</v>
      </c>
      <c r="F309" s="143" t="s">
        <v>479</v>
      </c>
      <c r="H309" s="144">
        <v>40.32</v>
      </c>
      <c r="L309" s="140"/>
      <c r="M309" s="145"/>
      <c r="T309" s="146"/>
      <c r="AT309" s="142" t="s">
        <v>132</v>
      </c>
      <c r="AU309" s="142" t="s">
        <v>76</v>
      </c>
      <c r="AV309" s="12" t="s">
        <v>76</v>
      </c>
      <c r="AW309" s="12" t="s">
        <v>25</v>
      </c>
      <c r="AX309" s="12" t="s">
        <v>68</v>
      </c>
      <c r="AY309" s="142" t="s">
        <v>124</v>
      </c>
    </row>
    <row r="310" spans="2:65" s="13" customFormat="1">
      <c r="B310" s="147"/>
      <c r="D310" s="141" t="s">
        <v>132</v>
      </c>
      <c r="E310" s="148" t="s">
        <v>1</v>
      </c>
      <c r="F310" s="149" t="s">
        <v>134</v>
      </c>
      <c r="H310" s="150">
        <v>80.334000000000003</v>
      </c>
      <c r="L310" s="147"/>
      <c r="M310" s="151"/>
      <c r="T310" s="152"/>
      <c r="AT310" s="148" t="s">
        <v>132</v>
      </c>
      <c r="AU310" s="148" t="s">
        <v>76</v>
      </c>
      <c r="AV310" s="13" t="s">
        <v>131</v>
      </c>
      <c r="AW310" s="13" t="s">
        <v>25</v>
      </c>
      <c r="AX310" s="13" t="s">
        <v>74</v>
      </c>
      <c r="AY310" s="148" t="s">
        <v>124</v>
      </c>
    </row>
    <row r="311" spans="2:65" s="1" customFormat="1" ht="24.2" customHeight="1">
      <c r="B311" s="126"/>
      <c r="C311" s="127" t="s">
        <v>480</v>
      </c>
      <c r="D311" s="127" t="s">
        <v>127</v>
      </c>
      <c r="E311" s="128" t="s">
        <v>481</v>
      </c>
      <c r="F311" s="129" t="s">
        <v>482</v>
      </c>
      <c r="G311" s="130" t="s">
        <v>130</v>
      </c>
      <c r="H311" s="131">
        <v>80.334000000000003</v>
      </c>
      <c r="I311" s="132"/>
      <c r="J311" s="132">
        <f>ROUND(I311*H311,2)</f>
        <v>0</v>
      </c>
      <c r="K311" s="133"/>
      <c r="L311" s="28"/>
      <c r="M311" s="134" t="s">
        <v>1</v>
      </c>
      <c r="N311" s="135" t="s">
        <v>33</v>
      </c>
      <c r="O311" s="136">
        <v>0</v>
      </c>
      <c r="P311" s="136">
        <f>O311*H311</f>
        <v>0</v>
      </c>
      <c r="Q311" s="136">
        <v>0</v>
      </c>
      <c r="R311" s="136">
        <f>Q311*H311</f>
        <v>0</v>
      </c>
      <c r="S311" s="136">
        <v>0</v>
      </c>
      <c r="T311" s="137">
        <f>S311*H311</f>
        <v>0</v>
      </c>
      <c r="AR311" s="138" t="s">
        <v>173</v>
      </c>
      <c r="AT311" s="138" t="s">
        <v>127</v>
      </c>
      <c r="AU311" s="138" t="s">
        <v>76</v>
      </c>
      <c r="AY311" s="16" t="s">
        <v>124</v>
      </c>
      <c r="BE311" s="139">
        <f>IF(N311="základní",J311,0)</f>
        <v>0</v>
      </c>
      <c r="BF311" s="139">
        <f>IF(N311="snížená",J311,0)</f>
        <v>0</v>
      </c>
      <c r="BG311" s="139">
        <f>IF(N311="zákl. přenesená",J311,0)</f>
        <v>0</v>
      </c>
      <c r="BH311" s="139">
        <f>IF(N311="sníž. přenesená",J311,0)</f>
        <v>0</v>
      </c>
      <c r="BI311" s="139">
        <f>IF(N311="nulová",J311,0)</f>
        <v>0</v>
      </c>
      <c r="BJ311" s="16" t="s">
        <v>74</v>
      </c>
      <c r="BK311" s="139">
        <f>ROUND(I311*H311,2)</f>
        <v>0</v>
      </c>
      <c r="BL311" s="16" t="s">
        <v>173</v>
      </c>
      <c r="BM311" s="138" t="s">
        <v>483</v>
      </c>
    </row>
    <row r="312" spans="2:65" s="1" customFormat="1" ht="24.2" customHeight="1">
      <c r="B312" s="126"/>
      <c r="C312" s="127" t="s">
        <v>310</v>
      </c>
      <c r="D312" s="127" t="s">
        <v>127</v>
      </c>
      <c r="E312" s="128" t="s">
        <v>484</v>
      </c>
      <c r="F312" s="129" t="s">
        <v>485</v>
      </c>
      <c r="G312" s="130" t="s">
        <v>130</v>
      </c>
      <c r="H312" s="131">
        <v>80.334000000000003</v>
      </c>
      <c r="I312" s="132"/>
      <c r="J312" s="132">
        <f>ROUND(I312*H312,2)</f>
        <v>0</v>
      </c>
      <c r="K312" s="133"/>
      <c r="L312" s="28"/>
      <c r="M312" s="168" t="s">
        <v>1</v>
      </c>
      <c r="N312" s="169" t="s">
        <v>33</v>
      </c>
      <c r="O312" s="170">
        <v>0</v>
      </c>
      <c r="P312" s="170">
        <f>O312*H312</f>
        <v>0</v>
      </c>
      <c r="Q312" s="170">
        <v>0</v>
      </c>
      <c r="R312" s="170">
        <f>Q312*H312</f>
        <v>0</v>
      </c>
      <c r="S312" s="170">
        <v>0</v>
      </c>
      <c r="T312" s="171">
        <f>S312*H312</f>
        <v>0</v>
      </c>
      <c r="AR312" s="138" t="s">
        <v>173</v>
      </c>
      <c r="AT312" s="138" t="s">
        <v>127</v>
      </c>
      <c r="AU312" s="138" t="s">
        <v>76</v>
      </c>
      <c r="AY312" s="16" t="s">
        <v>124</v>
      </c>
      <c r="BE312" s="139">
        <f>IF(N312="základní",J312,0)</f>
        <v>0</v>
      </c>
      <c r="BF312" s="139">
        <f>IF(N312="snížená",J312,0)</f>
        <v>0</v>
      </c>
      <c r="BG312" s="139">
        <f>IF(N312="zákl. přenesená",J312,0)</f>
        <v>0</v>
      </c>
      <c r="BH312" s="139">
        <f>IF(N312="sníž. přenesená",J312,0)</f>
        <v>0</v>
      </c>
      <c r="BI312" s="139">
        <f>IF(N312="nulová",J312,0)</f>
        <v>0</v>
      </c>
      <c r="BJ312" s="16" t="s">
        <v>74</v>
      </c>
      <c r="BK312" s="139">
        <f>ROUND(I312*H312,2)</f>
        <v>0</v>
      </c>
      <c r="BL312" s="16" t="s">
        <v>173</v>
      </c>
      <c r="BM312" s="138" t="s">
        <v>486</v>
      </c>
    </row>
    <row r="313" spans="2:65" s="1" customFormat="1" ht="6.95" customHeight="1">
      <c r="B313" s="40"/>
      <c r="C313" s="41"/>
      <c r="D313" s="41"/>
      <c r="E313" s="41"/>
      <c r="F313" s="41"/>
      <c r="G313" s="41"/>
      <c r="H313" s="41"/>
      <c r="I313" s="41"/>
      <c r="J313" s="41"/>
      <c r="K313" s="41"/>
      <c r="L313" s="28"/>
    </row>
  </sheetData>
  <autoFilter ref="C128:K312" xr:uid="{00000000-0009-0000-0000-000001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77"/>
  <sheetViews>
    <sheetView showGridLines="0" topLeftCell="A107" workbookViewId="0">
      <selection activeCell="AB113" sqref="AB113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7" t="s">
        <v>5</v>
      </c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87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76</v>
      </c>
    </row>
    <row r="4" spans="2:46" ht="24.95" customHeight="1">
      <c r="B4" s="19"/>
      <c r="D4" s="20" t="s">
        <v>89</v>
      </c>
      <c r="L4" s="19"/>
      <c r="M4" s="82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13</v>
      </c>
      <c r="L6" s="19"/>
    </row>
    <row r="7" spans="2:46" ht="16.5" customHeight="1">
      <c r="B7" s="19"/>
      <c r="E7" s="232" t="str">
        <f>'Rekapitulace stavby'!K6</f>
        <v>Sako Brno</v>
      </c>
      <c r="F7" s="233"/>
      <c r="G7" s="233"/>
      <c r="H7" s="233"/>
      <c r="L7" s="19"/>
    </row>
    <row r="8" spans="2:46" s="1" customFormat="1" ht="12" customHeight="1">
      <c r="B8" s="28"/>
      <c r="D8" s="25" t="s">
        <v>90</v>
      </c>
      <c r="L8" s="28"/>
    </row>
    <row r="9" spans="2:46" s="179" customFormat="1" ht="41.45" customHeight="1">
      <c r="B9" s="178"/>
      <c r="E9" s="234" t="s">
        <v>843</v>
      </c>
      <c r="F9" s="235"/>
      <c r="G9" s="235"/>
      <c r="H9" s="235"/>
      <c r="L9" s="178"/>
    </row>
    <row r="10" spans="2:46" s="1" customFormat="1">
      <c r="B10" s="28"/>
      <c r="L10" s="28"/>
    </row>
    <row r="11" spans="2:46" s="1" customFormat="1" ht="12" customHeight="1">
      <c r="B11" s="28"/>
      <c r="D11" s="25" t="s">
        <v>15</v>
      </c>
      <c r="F11" s="23" t="s">
        <v>1</v>
      </c>
      <c r="I11" s="25" t="s">
        <v>16</v>
      </c>
      <c r="J11" s="23" t="s">
        <v>1</v>
      </c>
      <c r="L11" s="28"/>
    </row>
    <row r="12" spans="2:46" s="1" customFormat="1" ht="12" customHeight="1">
      <c r="B12" s="28"/>
      <c r="D12" s="25" t="s">
        <v>17</v>
      </c>
      <c r="F12" s="23" t="s">
        <v>18</v>
      </c>
      <c r="I12" s="25" t="s">
        <v>19</v>
      </c>
      <c r="J12" s="48"/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5" t="s">
        <v>20</v>
      </c>
      <c r="I14" s="25" t="s">
        <v>21</v>
      </c>
      <c r="J14" s="23" t="str">
        <f>IF('Rekapitulace stavby'!AN10="","",'Rekapitulace stavby'!AN10)</f>
        <v/>
      </c>
      <c r="L14" s="28"/>
    </row>
    <row r="15" spans="2:46" s="1" customFormat="1" ht="18" customHeight="1">
      <c r="B15" s="28"/>
      <c r="E15" s="23" t="str">
        <f>IF('Rekapitulace stavby'!E11="","",'Rekapitulace stavby'!E11)</f>
        <v xml:space="preserve"> </v>
      </c>
      <c r="I15" s="25" t="s">
        <v>22</v>
      </c>
      <c r="J15" s="23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5" t="s">
        <v>23</v>
      </c>
      <c r="I17" s="25" t="s">
        <v>21</v>
      </c>
      <c r="J17" s="23" t="str">
        <f>'Rekapitulace stavby'!AN13</f>
        <v/>
      </c>
      <c r="L17" s="28"/>
    </row>
    <row r="18" spans="2:12" s="1" customFormat="1" ht="18" customHeight="1">
      <c r="B18" s="28"/>
      <c r="E18" s="219" t="str">
        <f>'Rekapitulace stavby'!E14</f>
        <v xml:space="preserve"> </v>
      </c>
      <c r="F18" s="219"/>
      <c r="G18" s="219"/>
      <c r="H18" s="219"/>
      <c r="I18" s="25" t="s">
        <v>22</v>
      </c>
      <c r="J18" s="23" t="str">
        <f>'Rekapitulace stavby'!AN14</f>
        <v/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5" t="s">
        <v>24</v>
      </c>
      <c r="I20" s="25" t="s">
        <v>21</v>
      </c>
      <c r="J20" s="23" t="str">
        <f>IF('Rekapitulace stavby'!AN16="","",'Rekapitulace stavby'!AN16)</f>
        <v/>
      </c>
      <c r="L20" s="28"/>
    </row>
    <row r="21" spans="2:12" s="1" customFormat="1" ht="18" customHeight="1">
      <c r="B21" s="28"/>
      <c r="E21" s="23" t="str">
        <f>IF('Rekapitulace stavby'!E17="","",'Rekapitulace stavby'!E17)</f>
        <v xml:space="preserve"> </v>
      </c>
      <c r="I21" s="25" t="s">
        <v>22</v>
      </c>
      <c r="J21" s="23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5" t="s">
        <v>26</v>
      </c>
      <c r="I23" s="25" t="s">
        <v>21</v>
      </c>
      <c r="J23" s="23" t="str">
        <f>IF('Rekapitulace stavby'!AN19="","",'Rekapitulace stavby'!AN19)</f>
        <v/>
      </c>
      <c r="L23" s="28"/>
    </row>
    <row r="24" spans="2:12" s="1" customFormat="1" ht="18" customHeight="1">
      <c r="B24" s="28"/>
      <c r="E24" s="23" t="str">
        <f>IF('Rekapitulace stavby'!E20="","",'Rekapitulace stavby'!E20)</f>
        <v xml:space="preserve"> </v>
      </c>
      <c r="I24" s="25" t="s">
        <v>22</v>
      </c>
      <c r="J24" s="23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5" t="s">
        <v>27</v>
      </c>
      <c r="L26" s="28"/>
    </row>
    <row r="27" spans="2:12" s="7" customFormat="1" ht="16.5" customHeight="1">
      <c r="B27" s="83"/>
      <c r="E27" s="221" t="s">
        <v>1</v>
      </c>
      <c r="F27" s="221"/>
      <c r="G27" s="221"/>
      <c r="H27" s="221"/>
      <c r="L27" s="83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4" t="s">
        <v>28</v>
      </c>
      <c r="J30" s="62">
        <f>ROUND(J121,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30</v>
      </c>
      <c r="I32" s="31" t="s">
        <v>29</v>
      </c>
      <c r="J32" s="31" t="s">
        <v>31</v>
      </c>
      <c r="L32" s="28"/>
    </row>
    <row r="33" spans="2:12" s="1" customFormat="1" ht="14.45" customHeight="1">
      <c r="B33" s="28"/>
      <c r="D33" s="51" t="s">
        <v>32</v>
      </c>
      <c r="E33" s="25" t="s">
        <v>33</v>
      </c>
      <c r="F33" s="85">
        <f>ROUND((SUM(BE121:BE176)),  2)</f>
        <v>0</v>
      </c>
      <c r="I33" s="86">
        <v>0.21</v>
      </c>
      <c r="J33" s="85">
        <f>ROUND(((SUM(BE121:BE176))*I33),  2)</f>
        <v>0</v>
      </c>
      <c r="L33" s="28"/>
    </row>
    <row r="34" spans="2:12" s="1" customFormat="1" ht="14.45" customHeight="1">
      <c r="B34" s="28"/>
      <c r="E34" s="25" t="s">
        <v>34</v>
      </c>
      <c r="F34" s="85">
        <f>ROUND((SUM(BF121:BF176)),  2)</f>
        <v>0</v>
      </c>
      <c r="I34" s="86">
        <v>0.12</v>
      </c>
      <c r="J34" s="85">
        <f>ROUND(((SUM(BF121:BF176))*I34),  2)</f>
        <v>0</v>
      </c>
      <c r="L34" s="28"/>
    </row>
    <row r="35" spans="2:12" s="1" customFormat="1" ht="14.45" hidden="1" customHeight="1">
      <c r="B35" s="28"/>
      <c r="E35" s="25" t="s">
        <v>35</v>
      </c>
      <c r="F35" s="85">
        <f>ROUND((SUM(BG121:BG176)),  2)</f>
        <v>0</v>
      </c>
      <c r="I35" s="86">
        <v>0.21</v>
      </c>
      <c r="J35" s="85">
        <f>0</f>
        <v>0</v>
      </c>
      <c r="L35" s="28"/>
    </row>
    <row r="36" spans="2:12" s="1" customFormat="1" ht="14.45" hidden="1" customHeight="1">
      <c r="B36" s="28"/>
      <c r="E36" s="25" t="s">
        <v>36</v>
      </c>
      <c r="F36" s="85">
        <f>ROUND((SUM(BH121:BH176)),  2)</f>
        <v>0</v>
      </c>
      <c r="I36" s="86">
        <v>0.12</v>
      </c>
      <c r="J36" s="85">
        <f>0</f>
        <v>0</v>
      </c>
      <c r="L36" s="28"/>
    </row>
    <row r="37" spans="2:12" s="1" customFormat="1" ht="14.45" hidden="1" customHeight="1">
      <c r="B37" s="28"/>
      <c r="E37" s="25" t="s">
        <v>37</v>
      </c>
      <c r="F37" s="85">
        <f>ROUND((SUM(BI121:BI176)),  2)</f>
        <v>0</v>
      </c>
      <c r="I37" s="86">
        <v>0</v>
      </c>
      <c r="J37" s="85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7"/>
      <c r="D39" s="88" t="s">
        <v>38</v>
      </c>
      <c r="E39" s="53"/>
      <c r="F39" s="53"/>
      <c r="G39" s="89" t="s">
        <v>39</v>
      </c>
      <c r="H39" s="90" t="s">
        <v>40</v>
      </c>
      <c r="I39" s="53"/>
      <c r="J39" s="91">
        <f>SUM(J30:J37)</f>
        <v>0</v>
      </c>
      <c r="K39" s="92"/>
      <c r="L39" s="28"/>
    </row>
    <row r="40" spans="2:12" s="1" customFormat="1" ht="14.45" customHeight="1">
      <c r="B40" s="28"/>
      <c r="L40" s="28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43</v>
      </c>
      <c r="E61" s="30"/>
      <c r="F61" s="93" t="s">
        <v>44</v>
      </c>
      <c r="G61" s="39" t="s">
        <v>43</v>
      </c>
      <c r="H61" s="30"/>
      <c r="I61" s="30"/>
      <c r="J61" s="94" t="s">
        <v>44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45</v>
      </c>
      <c r="E65" s="38"/>
      <c r="F65" s="38"/>
      <c r="G65" s="37" t="s">
        <v>46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43</v>
      </c>
      <c r="E76" s="30"/>
      <c r="F76" s="93" t="s">
        <v>44</v>
      </c>
      <c r="G76" s="39" t="s">
        <v>43</v>
      </c>
      <c r="H76" s="30"/>
      <c r="I76" s="30"/>
      <c r="J76" s="94" t="s">
        <v>44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20" t="s">
        <v>91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5" t="s">
        <v>13</v>
      </c>
      <c r="L84" s="28"/>
    </row>
    <row r="85" spans="2:47" s="1" customFormat="1" ht="16.5" customHeight="1">
      <c r="B85" s="28"/>
      <c r="E85" s="232" t="str">
        <f>E7</f>
        <v>Sako Brno</v>
      </c>
      <c r="F85" s="233"/>
      <c r="G85" s="233"/>
      <c r="H85" s="233"/>
      <c r="L85" s="28"/>
    </row>
    <row r="86" spans="2:47" s="1" customFormat="1" ht="12" customHeight="1">
      <c r="B86" s="28"/>
      <c r="C86" s="25" t="s">
        <v>90</v>
      </c>
      <c r="L86" s="28"/>
    </row>
    <row r="87" spans="2:47" s="1" customFormat="1" ht="41.1" customHeight="1">
      <c r="B87" s="28"/>
      <c r="E87" s="203" t="str">
        <f>E9</f>
        <v>SO04 - ČSPH vč. zpevněných ploch
D.1.1 Architektonicko-stavební řešení (část druhá - stavební příprava technologie)</v>
      </c>
      <c r="F87" s="231"/>
      <c r="G87" s="231"/>
      <c r="H87" s="231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5" t="s">
        <v>17</v>
      </c>
      <c r="F89" s="23" t="str">
        <f>F12</f>
        <v xml:space="preserve"> </v>
      </c>
      <c r="I89" s="25" t="s">
        <v>19</v>
      </c>
      <c r="J89" s="48" t="str">
        <f>IF(J12="","",J12)</f>
        <v/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5" t="s">
        <v>20</v>
      </c>
      <c r="F91" s="23" t="str">
        <f>E15</f>
        <v xml:space="preserve"> </v>
      </c>
      <c r="I91" s="25" t="s">
        <v>24</v>
      </c>
      <c r="J91" s="26" t="str">
        <f>E21</f>
        <v xml:space="preserve"> </v>
      </c>
      <c r="L91" s="28"/>
    </row>
    <row r="92" spans="2:47" s="1" customFormat="1" ht="15.2" customHeight="1">
      <c r="B92" s="28"/>
      <c r="C92" s="25" t="s">
        <v>23</v>
      </c>
      <c r="F92" s="23" t="str">
        <f>IF(E18="","",E18)</f>
        <v xml:space="preserve"> </v>
      </c>
      <c r="I92" s="25" t="s">
        <v>26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5" t="s">
        <v>92</v>
      </c>
      <c r="D94" s="87"/>
      <c r="E94" s="87"/>
      <c r="F94" s="87"/>
      <c r="G94" s="87"/>
      <c r="H94" s="87"/>
      <c r="I94" s="87"/>
      <c r="J94" s="96" t="s">
        <v>93</v>
      </c>
      <c r="K94" s="87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7" t="s">
        <v>94</v>
      </c>
      <c r="J96" s="62">
        <f>J121</f>
        <v>0</v>
      </c>
      <c r="L96" s="28"/>
      <c r="AU96" s="16" t="s">
        <v>95</v>
      </c>
    </row>
    <row r="97" spans="2:12" s="8" customFormat="1" ht="24.95" customHeight="1">
      <c r="B97" s="98"/>
      <c r="D97" s="99" t="s">
        <v>576</v>
      </c>
      <c r="E97" s="100"/>
      <c r="F97" s="100"/>
      <c r="G97" s="100"/>
      <c r="H97" s="100"/>
      <c r="I97" s="100"/>
      <c r="J97" s="101">
        <f>J122</f>
        <v>0</v>
      </c>
      <c r="L97" s="98"/>
    </row>
    <row r="98" spans="2:12" s="9" customFormat="1" ht="19.899999999999999" customHeight="1">
      <c r="B98" s="102"/>
      <c r="D98" s="103" t="s">
        <v>582</v>
      </c>
      <c r="E98" s="104"/>
      <c r="F98" s="104"/>
      <c r="G98" s="104"/>
      <c r="H98" s="104"/>
      <c r="I98" s="104"/>
      <c r="J98" s="105">
        <f>J123</f>
        <v>0</v>
      </c>
      <c r="L98" s="102"/>
    </row>
    <row r="99" spans="2:12" s="9" customFormat="1" ht="19.899999999999999" customHeight="1">
      <c r="B99" s="102"/>
      <c r="D99" s="103" t="s">
        <v>589</v>
      </c>
      <c r="E99" s="104"/>
      <c r="F99" s="104"/>
      <c r="G99" s="104"/>
      <c r="H99" s="104"/>
      <c r="I99" s="104"/>
      <c r="J99" s="105">
        <f>J144</f>
        <v>0</v>
      </c>
      <c r="L99" s="102"/>
    </row>
    <row r="100" spans="2:12" s="9" customFormat="1" ht="19.899999999999999" customHeight="1">
      <c r="B100" s="102"/>
      <c r="D100" s="103" t="s">
        <v>590</v>
      </c>
      <c r="E100" s="104"/>
      <c r="F100" s="104"/>
      <c r="G100" s="104"/>
      <c r="H100" s="104"/>
      <c r="I100" s="104"/>
      <c r="J100" s="105">
        <f>J170</f>
        <v>0</v>
      </c>
      <c r="L100" s="102"/>
    </row>
    <row r="101" spans="2:12" s="9" customFormat="1" ht="19.899999999999999" customHeight="1">
      <c r="B101" s="102"/>
      <c r="D101" s="103" t="s">
        <v>591</v>
      </c>
      <c r="E101" s="104"/>
      <c r="F101" s="104"/>
      <c r="G101" s="104"/>
      <c r="H101" s="104"/>
      <c r="I101" s="104"/>
      <c r="J101" s="105">
        <f>J172</f>
        <v>0</v>
      </c>
      <c r="L101" s="102"/>
    </row>
    <row r="102" spans="2:12" s="1" customFormat="1" ht="21.75" customHeight="1">
      <c r="B102" s="28"/>
      <c r="L102" s="28"/>
    </row>
    <row r="103" spans="2:12" s="1" customFormat="1" ht="6.95" customHeight="1"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28"/>
    </row>
    <row r="107" spans="2:12" s="1" customFormat="1" ht="6.95" customHeight="1"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28"/>
    </row>
    <row r="108" spans="2:12" s="1" customFormat="1" ht="24.95" customHeight="1">
      <c r="B108" s="28"/>
      <c r="C108" s="20" t="s">
        <v>109</v>
      </c>
      <c r="L108" s="28"/>
    </row>
    <row r="109" spans="2:12" s="1" customFormat="1" ht="6.95" customHeight="1">
      <c r="B109" s="28"/>
      <c r="L109" s="28"/>
    </row>
    <row r="110" spans="2:12" s="1" customFormat="1" ht="12" customHeight="1">
      <c r="B110" s="28"/>
      <c r="C110" s="25" t="s">
        <v>13</v>
      </c>
      <c r="L110" s="28"/>
    </row>
    <row r="111" spans="2:12" s="1" customFormat="1" ht="16.5" customHeight="1">
      <c r="B111" s="28"/>
      <c r="E111" s="232" t="str">
        <f>E7</f>
        <v>Sako Brno</v>
      </c>
      <c r="F111" s="233"/>
      <c r="G111" s="233"/>
      <c r="H111" s="233"/>
      <c r="L111" s="28"/>
    </row>
    <row r="112" spans="2:12" s="1" customFormat="1" ht="12" customHeight="1">
      <c r="B112" s="28"/>
      <c r="C112" s="25" t="s">
        <v>90</v>
      </c>
      <c r="L112" s="28"/>
    </row>
    <row r="113" spans="2:65" s="1" customFormat="1" ht="41.1" customHeight="1">
      <c r="B113" s="28"/>
      <c r="E113" s="203" t="str">
        <f>E9</f>
        <v>SO04 - ČSPH vč. zpevněných ploch
D.1.1 Architektonicko-stavební řešení (část druhá - stavební příprava technologie)</v>
      </c>
      <c r="F113" s="231"/>
      <c r="G113" s="231"/>
      <c r="H113" s="231"/>
      <c r="L113" s="28"/>
    </row>
    <row r="114" spans="2:65" s="1" customFormat="1" ht="6.95" customHeight="1">
      <c r="B114" s="28"/>
      <c r="L114" s="28"/>
    </row>
    <row r="115" spans="2:65" s="1" customFormat="1" ht="12" customHeight="1">
      <c r="B115" s="28"/>
      <c r="C115" s="25" t="s">
        <v>17</v>
      </c>
      <c r="F115" s="23" t="str">
        <f>F12</f>
        <v xml:space="preserve"> </v>
      </c>
      <c r="I115" s="25" t="s">
        <v>19</v>
      </c>
      <c r="J115" s="48" t="str">
        <f>IF(J12="","",J12)</f>
        <v/>
      </c>
      <c r="L115" s="28"/>
    </row>
    <row r="116" spans="2:65" s="1" customFormat="1" ht="6.95" customHeight="1">
      <c r="B116" s="28"/>
      <c r="L116" s="28"/>
    </row>
    <row r="117" spans="2:65" s="1" customFormat="1" ht="15.2" customHeight="1">
      <c r="B117" s="28"/>
      <c r="C117" s="25" t="s">
        <v>20</v>
      </c>
      <c r="F117" s="23" t="str">
        <f>E15</f>
        <v xml:space="preserve"> </v>
      </c>
      <c r="I117" s="25" t="s">
        <v>24</v>
      </c>
      <c r="J117" s="26" t="str">
        <f>E21</f>
        <v xml:space="preserve"> </v>
      </c>
      <c r="L117" s="28"/>
    </row>
    <row r="118" spans="2:65" s="1" customFormat="1" ht="15.2" customHeight="1">
      <c r="B118" s="28"/>
      <c r="C118" s="25" t="s">
        <v>23</v>
      </c>
      <c r="F118" s="23" t="str">
        <f>IF(E18="","",E18)</f>
        <v xml:space="preserve"> </v>
      </c>
      <c r="I118" s="25" t="s">
        <v>26</v>
      </c>
      <c r="J118" s="26" t="str">
        <f>E24</f>
        <v xml:space="preserve"> </v>
      </c>
      <c r="L118" s="28"/>
    </row>
    <row r="119" spans="2:65" s="1" customFormat="1" ht="10.35" customHeight="1">
      <c r="B119" s="28"/>
      <c r="L119" s="28"/>
    </row>
    <row r="120" spans="2:65" s="10" customFormat="1" ht="29.25" customHeight="1">
      <c r="B120" s="106"/>
      <c r="C120" s="107" t="s">
        <v>110</v>
      </c>
      <c r="D120" s="108" t="s">
        <v>53</v>
      </c>
      <c r="E120" s="108" t="s">
        <v>49</v>
      </c>
      <c r="F120" s="108" t="s">
        <v>50</v>
      </c>
      <c r="G120" s="108" t="s">
        <v>111</v>
      </c>
      <c r="H120" s="108" t="s">
        <v>112</v>
      </c>
      <c r="I120" s="108" t="s">
        <v>113</v>
      </c>
      <c r="J120" s="109" t="s">
        <v>93</v>
      </c>
      <c r="K120" s="110" t="s">
        <v>114</v>
      </c>
      <c r="L120" s="106"/>
      <c r="M120" s="55" t="s">
        <v>1</v>
      </c>
      <c r="N120" s="56" t="s">
        <v>32</v>
      </c>
      <c r="O120" s="56" t="s">
        <v>115</v>
      </c>
      <c r="P120" s="56" t="s">
        <v>116</v>
      </c>
      <c r="Q120" s="56" t="s">
        <v>117</v>
      </c>
      <c r="R120" s="56" t="s">
        <v>118</v>
      </c>
      <c r="S120" s="56" t="s">
        <v>119</v>
      </c>
      <c r="T120" s="57" t="s">
        <v>120</v>
      </c>
    </row>
    <row r="121" spans="2:65" s="1" customFormat="1" ht="22.9" customHeight="1">
      <c r="B121" s="28"/>
      <c r="C121" s="60" t="s">
        <v>121</v>
      </c>
      <c r="J121" s="111">
        <f>BK121</f>
        <v>0</v>
      </c>
      <c r="L121" s="28"/>
      <c r="M121" s="58"/>
      <c r="N121" s="49"/>
      <c r="O121" s="49"/>
      <c r="P121" s="112">
        <f>P122</f>
        <v>392.91880399999997</v>
      </c>
      <c r="Q121" s="49"/>
      <c r="R121" s="112">
        <f>R122</f>
        <v>131.13531384999999</v>
      </c>
      <c r="S121" s="49"/>
      <c r="T121" s="113">
        <f>T122</f>
        <v>0</v>
      </c>
      <c r="AT121" s="16" t="s">
        <v>67</v>
      </c>
      <c r="AU121" s="16" t="s">
        <v>95</v>
      </c>
      <c r="BK121" s="114">
        <f>BK122</f>
        <v>0</v>
      </c>
    </row>
    <row r="122" spans="2:65" s="11" customFormat="1" ht="25.9" customHeight="1">
      <c r="B122" s="115"/>
      <c r="D122" s="116" t="s">
        <v>67</v>
      </c>
      <c r="E122" s="117" t="s">
        <v>577</v>
      </c>
      <c r="F122" s="117" t="s">
        <v>578</v>
      </c>
      <c r="J122" s="118">
        <f>BK122</f>
        <v>0</v>
      </c>
      <c r="L122" s="115"/>
      <c r="M122" s="119"/>
      <c r="P122" s="120">
        <f>P123+P144+P170+P172</f>
        <v>392.91880399999997</v>
      </c>
      <c r="R122" s="120">
        <f>R123+R144+R170+R172</f>
        <v>131.13531384999999</v>
      </c>
      <c r="T122" s="121">
        <f>T123+T144+T170+T172</f>
        <v>0</v>
      </c>
      <c r="AR122" s="116" t="s">
        <v>74</v>
      </c>
      <c r="AT122" s="122" t="s">
        <v>67</v>
      </c>
      <c r="AU122" s="122" t="s">
        <v>68</v>
      </c>
      <c r="AY122" s="116" t="s">
        <v>124</v>
      </c>
      <c r="BK122" s="123">
        <f>BK123+BK144+BK170+BK172</f>
        <v>0</v>
      </c>
    </row>
    <row r="123" spans="2:65" s="11" customFormat="1" ht="22.9" customHeight="1">
      <c r="B123" s="115"/>
      <c r="D123" s="116" t="s">
        <v>67</v>
      </c>
      <c r="E123" s="124" t="s">
        <v>74</v>
      </c>
      <c r="F123" s="124" t="s">
        <v>583</v>
      </c>
      <c r="J123" s="125">
        <f>BK123</f>
        <v>0</v>
      </c>
      <c r="L123" s="115"/>
      <c r="M123" s="119"/>
      <c r="P123" s="120">
        <f>SUM(P124:P143)</f>
        <v>250.63623999999999</v>
      </c>
      <c r="R123" s="120">
        <f>SUM(R124:R143)</f>
        <v>0</v>
      </c>
      <c r="T123" s="121">
        <f>SUM(T124:T143)</f>
        <v>0</v>
      </c>
      <c r="AR123" s="116" t="s">
        <v>74</v>
      </c>
      <c r="AT123" s="122" t="s">
        <v>67</v>
      </c>
      <c r="AU123" s="122" t="s">
        <v>74</v>
      </c>
      <c r="AY123" s="116" t="s">
        <v>124</v>
      </c>
      <c r="BK123" s="123">
        <f>SUM(BK124:BK143)</f>
        <v>0</v>
      </c>
    </row>
    <row r="124" spans="2:65" s="1" customFormat="1" ht="33" customHeight="1">
      <c r="B124" s="126"/>
      <c r="C124" s="127" t="s">
        <v>74</v>
      </c>
      <c r="D124" s="127" t="s">
        <v>127</v>
      </c>
      <c r="E124" s="128" t="s">
        <v>592</v>
      </c>
      <c r="F124" s="129" t="s">
        <v>593</v>
      </c>
      <c r="G124" s="130" t="s">
        <v>291</v>
      </c>
      <c r="H124" s="131">
        <v>409.59</v>
      </c>
      <c r="I124" s="132"/>
      <c r="J124" s="132">
        <f>ROUND(I124*H124,2)</f>
        <v>0</v>
      </c>
      <c r="K124" s="133"/>
      <c r="L124" s="28"/>
      <c r="M124" s="134" t="s">
        <v>1</v>
      </c>
      <c r="N124" s="135" t="s">
        <v>33</v>
      </c>
      <c r="O124" s="136">
        <v>0.29699999999999999</v>
      </c>
      <c r="P124" s="136">
        <f>O124*H124</f>
        <v>121.64822999999998</v>
      </c>
      <c r="Q124" s="136">
        <v>0</v>
      </c>
      <c r="R124" s="136">
        <f>Q124*H124</f>
        <v>0</v>
      </c>
      <c r="S124" s="136">
        <v>0</v>
      </c>
      <c r="T124" s="137">
        <f>S124*H124</f>
        <v>0</v>
      </c>
      <c r="AR124" s="138" t="s">
        <v>131</v>
      </c>
      <c r="AT124" s="138" t="s">
        <v>127</v>
      </c>
      <c r="AU124" s="138" t="s">
        <v>76</v>
      </c>
      <c r="AY124" s="16" t="s">
        <v>124</v>
      </c>
      <c r="BE124" s="139">
        <f>IF(N124="základní",J124,0)</f>
        <v>0</v>
      </c>
      <c r="BF124" s="139">
        <f>IF(N124="snížená",J124,0)</f>
        <v>0</v>
      </c>
      <c r="BG124" s="139">
        <f>IF(N124="zákl. přenesená",J124,0)</f>
        <v>0</v>
      </c>
      <c r="BH124" s="139">
        <f>IF(N124="sníž. přenesená",J124,0)</f>
        <v>0</v>
      </c>
      <c r="BI124" s="139">
        <f>IF(N124="nulová",J124,0)</f>
        <v>0</v>
      </c>
      <c r="BJ124" s="16" t="s">
        <v>74</v>
      </c>
      <c r="BK124" s="139">
        <f>ROUND(I124*H124,2)</f>
        <v>0</v>
      </c>
      <c r="BL124" s="16" t="s">
        <v>131</v>
      </c>
      <c r="BM124" s="138" t="s">
        <v>594</v>
      </c>
    </row>
    <row r="125" spans="2:65" s="14" customFormat="1">
      <c r="B125" s="163"/>
      <c r="D125" s="141" t="s">
        <v>132</v>
      </c>
      <c r="E125" s="164" t="s">
        <v>1</v>
      </c>
      <c r="F125" s="165" t="s">
        <v>595</v>
      </c>
      <c r="H125" s="164" t="s">
        <v>1</v>
      </c>
      <c r="L125" s="163"/>
      <c r="M125" s="166"/>
      <c r="T125" s="167"/>
      <c r="AT125" s="164" t="s">
        <v>132</v>
      </c>
      <c r="AU125" s="164" t="s">
        <v>76</v>
      </c>
      <c r="AV125" s="14" t="s">
        <v>74</v>
      </c>
      <c r="AW125" s="14" t="s">
        <v>25</v>
      </c>
      <c r="AX125" s="14" t="s">
        <v>68</v>
      </c>
      <c r="AY125" s="164" t="s">
        <v>124</v>
      </c>
    </row>
    <row r="126" spans="2:65" s="12" customFormat="1">
      <c r="B126" s="140"/>
      <c r="D126" s="141" t="s">
        <v>132</v>
      </c>
      <c r="E126" s="142" t="s">
        <v>1</v>
      </c>
      <c r="F126" s="143" t="s">
        <v>596</v>
      </c>
      <c r="H126" s="144">
        <v>152.19</v>
      </c>
      <c r="L126" s="140"/>
      <c r="M126" s="145"/>
      <c r="T126" s="146"/>
      <c r="AT126" s="142" t="s">
        <v>132</v>
      </c>
      <c r="AU126" s="142" t="s">
        <v>76</v>
      </c>
      <c r="AV126" s="12" t="s">
        <v>76</v>
      </c>
      <c r="AW126" s="12" t="s">
        <v>25</v>
      </c>
      <c r="AX126" s="12" t="s">
        <v>68</v>
      </c>
      <c r="AY126" s="142" t="s">
        <v>124</v>
      </c>
    </row>
    <row r="127" spans="2:65" s="14" customFormat="1">
      <c r="B127" s="163"/>
      <c r="D127" s="141" t="s">
        <v>132</v>
      </c>
      <c r="E127" s="164" t="s">
        <v>1</v>
      </c>
      <c r="F127" s="165" t="s">
        <v>597</v>
      </c>
      <c r="H127" s="164" t="s">
        <v>1</v>
      </c>
      <c r="L127" s="163"/>
      <c r="M127" s="166"/>
      <c r="T127" s="167"/>
      <c r="AT127" s="164" t="s">
        <v>132</v>
      </c>
      <c r="AU127" s="164" t="s">
        <v>76</v>
      </c>
      <c r="AV127" s="14" t="s">
        <v>74</v>
      </c>
      <c r="AW127" s="14" t="s">
        <v>25</v>
      </c>
      <c r="AX127" s="14" t="s">
        <v>68</v>
      </c>
      <c r="AY127" s="164" t="s">
        <v>124</v>
      </c>
    </row>
    <row r="128" spans="2:65" s="12" customFormat="1">
      <c r="B128" s="140"/>
      <c r="D128" s="141" t="s">
        <v>132</v>
      </c>
      <c r="E128" s="142" t="s">
        <v>1</v>
      </c>
      <c r="F128" s="143" t="s">
        <v>598</v>
      </c>
      <c r="H128" s="144">
        <v>133.38</v>
      </c>
      <c r="L128" s="140"/>
      <c r="M128" s="145"/>
      <c r="T128" s="146"/>
      <c r="AT128" s="142" t="s">
        <v>132</v>
      </c>
      <c r="AU128" s="142" t="s">
        <v>76</v>
      </c>
      <c r="AV128" s="12" t="s">
        <v>76</v>
      </c>
      <c r="AW128" s="12" t="s">
        <v>25</v>
      </c>
      <c r="AX128" s="12" t="s">
        <v>68</v>
      </c>
      <c r="AY128" s="142" t="s">
        <v>124</v>
      </c>
    </row>
    <row r="129" spans="2:65" s="12" customFormat="1">
      <c r="B129" s="140"/>
      <c r="D129" s="141" t="s">
        <v>132</v>
      </c>
      <c r="E129" s="142" t="s">
        <v>1</v>
      </c>
      <c r="F129" s="143" t="s">
        <v>599</v>
      </c>
      <c r="H129" s="144">
        <v>52.65</v>
      </c>
      <c r="L129" s="140"/>
      <c r="M129" s="145"/>
      <c r="T129" s="146"/>
      <c r="AT129" s="142" t="s">
        <v>132</v>
      </c>
      <c r="AU129" s="142" t="s">
        <v>76</v>
      </c>
      <c r="AV129" s="12" t="s">
        <v>76</v>
      </c>
      <c r="AW129" s="12" t="s">
        <v>25</v>
      </c>
      <c r="AX129" s="12" t="s">
        <v>68</v>
      </c>
      <c r="AY129" s="142" t="s">
        <v>124</v>
      </c>
    </row>
    <row r="130" spans="2:65" s="14" customFormat="1">
      <c r="B130" s="163"/>
      <c r="D130" s="141" t="s">
        <v>132</v>
      </c>
      <c r="E130" s="164" t="s">
        <v>1</v>
      </c>
      <c r="F130" s="165" t="s">
        <v>600</v>
      </c>
      <c r="H130" s="164" t="s">
        <v>1</v>
      </c>
      <c r="L130" s="163"/>
      <c r="M130" s="166"/>
      <c r="T130" s="167"/>
      <c r="AT130" s="164" t="s">
        <v>132</v>
      </c>
      <c r="AU130" s="164" t="s">
        <v>76</v>
      </c>
      <c r="AV130" s="14" t="s">
        <v>74</v>
      </c>
      <c r="AW130" s="14" t="s">
        <v>25</v>
      </c>
      <c r="AX130" s="14" t="s">
        <v>68</v>
      </c>
      <c r="AY130" s="164" t="s">
        <v>124</v>
      </c>
    </row>
    <row r="131" spans="2:65" s="12" customFormat="1">
      <c r="B131" s="140"/>
      <c r="D131" s="141" t="s">
        <v>132</v>
      </c>
      <c r="E131" s="142" t="s">
        <v>1</v>
      </c>
      <c r="F131" s="143" t="s">
        <v>601</v>
      </c>
      <c r="H131" s="144">
        <v>44.835000000000001</v>
      </c>
      <c r="L131" s="140"/>
      <c r="M131" s="145"/>
      <c r="T131" s="146"/>
      <c r="AT131" s="142" t="s">
        <v>132</v>
      </c>
      <c r="AU131" s="142" t="s">
        <v>76</v>
      </c>
      <c r="AV131" s="12" t="s">
        <v>76</v>
      </c>
      <c r="AW131" s="12" t="s">
        <v>25</v>
      </c>
      <c r="AX131" s="12" t="s">
        <v>68</v>
      </c>
      <c r="AY131" s="142" t="s">
        <v>124</v>
      </c>
    </row>
    <row r="132" spans="2:65" s="14" customFormat="1">
      <c r="B132" s="163"/>
      <c r="D132" s="141" t="s">
        <v>132</v>
      </c>
      <c r="E132" s="164" t="s">
        <v>1</v>
      </c>
      <c r="F132" s="165" t="s">
        <v>602</v>
      </c>
      <c r="H132" s="164" t="s">
        <v>1</v>
      </c>
      <c r="L132" s="163"/>
      <c r="M132" s="166"/>
      <c r="T132" s="167"/>
      <c r="AT132" s="164" t="s">
        <v>132</v>
      </c>
      <c r="AU132" s="164" t="s">
        <v>76</v>
      </c>
      <c r="AV132" s="14" t="s">
        <v>74</v>
      </c>
      <c r="AW132" s="14" t="s">
        <v>25</v>
      </c>
      <c r="AX132" s="14" t="s">
        <v>68</v>
      </c>
      <c r="AY132" s="164" t="s">
        <v>124</v>
      </c>
    </row>
    <row r="133" spans="2:65" s="12" customFormat="1">
      <c r="B133" s="140"/>
      <c r="D133" s="141" t="s">
        <v>132</v>
      </c>
      <c r="E133" s="142" t="s">
        <v>1</v>
      </c>
      <c r="F133" s="143" t="s">
        <v>603</v>
      </c>
      <c r="H133" s="144">
        <v>26.535</v>
      </c>
      <c r="L133" s="140"/>
      <c r="M133" s="145"/>
      <c r="T133" s="146"/>
      <c r="AT133" s="142" t="s">
        <v>132</v>
      </c>
      <c r="AU133" s="142" t="s">
        <v>76</v>
      </c>
      <c r="AV133" s="12" t="s">
        <v>76</v>
      </c>
      <c r="AW133" s="12" t="s">
        <v>25</v>
      </c>
      <c r="AX133" s="12" t="s">
        <v>68</v>
      </c>
      <c r="AY133" s="142" t="s">
        <v>124</v>
      </c>
    </row>
    <row r="134" spans="2:65" s="13" customFormat="1">
      <c r="B134" s="147"/>
      <c r="D134" s="141" t="s">
        <v>132</v>
      </c>
      <c r="E134" s="148" t="s">
        <v>1</v>
      </c>
      <c r="F134" s="149" t="s">
        <v>134</v>
      </c>
      <c r="H134" s="150">
        <v>409.59</v>
      </c>
      <c r="L134" s="147"/>
      <c r="M134" s="151"/>
      <c r="T134" s="152"/>
      <c r="AT134" s="148" t="s">
        <v>132</v>
      </c>
      <c r="AU134" s="148" t="s">
        <v>76</v>
      </c>
      <c r="AV134" s="13" t="s">
        <v>131</v>
      </c>
      <c r="AW134" s="13" t="s">
        <v>25</v>
      </c>
      <c r="AX134" s="13" t="s">
        <v>74</v>
      </c>
      <c r="AY134" s="148" t="s">
        <v>124</v>
      </c>
    </row>
    <row r="135" spans="2:65" s="1" customFormat="1" ht="24.2" customHeight="1">
      <c r="B135" s="126"/>
      <c r="C135" s="127" t="s">
        <v>76</v>
      </c>
      <c r="D135" s="127" t="s">
        <v>127</v>
      </c>
      <c r="E135" s="128" t="s">
        <v>604</v>
      </c>
      <c r="F135" s="129" t="s">
        <v>605</v>
      </c>
      <c r="G135" s="130" t="s">
        <v>291</v>
      </c>
      <c r="H135" s="131">
        <v>204.79499999999999</v>
      </c>
      <c r="I135" s="132"/>
      <c r="J135" s="132">
        <f>ROUND(I135*H135,2)</f>
        <v>0</v>
      </c>
      <c r="K135" s="133"/>
      <c r="L135" s="28"/>
      <c r="M135" s="134" t="s">
        <v>1</v>
      </c>
      <c r="N135" s="135" t="s">
        <v>33</v>
      </c>
      <c r="O135" s="136">
        <v>0.122</v>
      </c>
      <c r="P135" s="136">
        <f>O135*H135</f>
        <v>24.984989999999996</v>
      </c>
      <c r="Q135" s="136">
        <v>0</v>
      </c>
      <c r="R135" s="136">
        <f>Q135*H135</f>
        <v>0</v>
      </c>
      <c r="S135" s="136">
        <v>0</v>
      </c>
      <c r="T135" s="137">
        <f>S135*H135</f>
        <v>0</v>
      </c>
      <c r="AR135" s="138" t="s">
        <v>131</v>
      </c>
      <c r="AT135" s="138" t="s">
        <v>127</v>
      </c>
      <c r="AU135" s="138" t="s">
        <v>76</v>
      </c>
      <c r="AY135" s="16" t="s">
        <v>124</v>
      </c>
      <c r="BE135" s="139">
        <f>IF(N135="základní",J135,0)</f>
        <v>0</v>
      </c>
      <c r="BF135" s="139">
        <f>IF(N135="snížená",J135,0)</f>
        <v>0</v>
      </c>
      <c r="BG135" s="139">
        <f>IF(N135="zákl. přenesená",J135,0)</f>
        <v>0</v>
      </c>
      <c r="BH135" s="139">
        <f>IF(N135="sníž. přenesená",J135,0)</f>
        <v>0</v>
      </c>
      <c r="BI135" s="139">
        <f>IF(N135="nulová",J135,0)</f>
        <v>0</v>
      </c>
      <c r="BJ135" s="16" t="s">
        <v>74</v>
      </c>
      <c r="BK135" s="139">
        <f>ROUND(I135*H135,2)</f>
        <v>0</v>
      </c>
      <c r="BL135" s="16" t="s">
        <v>131</v>
      </c>
      <c r="BM135" s="138" t="s">
        <v>606</v>
      </c>
    </row>
    <row r="136" spans="2:65" s="12" customFormat="1">
      <c r="B136" s="140"/>
      <c r="D136" s="141" t="s">
        <v>132</v>
      </c>
      <c r="E136" s="142" t="s">
        <v>1</v>
      </c>
      <c r="F136" s="143" t="s">
        <v>607</v>
      </c>
      <c r="H136" s="144">
        <v>204.79499999999999</v>
      </c>
      <c r="L136" s="140"/>
      <c r="M136" s="145"/>
      <c r="T136" s="146"/>
      <c r="AT136" s="142" t="s">
        <v>132</v>
      </c>
      <c r="AU136" s="142" t="s">
        <v>76</v>
      </c>
      <c r="AV136" s="12" t="s">
        <v>76</v>
      </c>
      <c r="AW136" s="12" t="s">
        <v>25</v>
      </c>
      <c r="AX136" s="12" t="s">
        <v>74</v>
      </c>
      <c r="AY136" s="142" t="s">
        <v>124</v>
      </c>
    </row>
    <row r="137" spans="2:65" s="1" customFormat="1" ht="37.9" customHeight="1">
      <c r="B137" s="126"/>
      <c r="C137" s="127" t="s">
        <v>125</v>
      </c>
      <c r="D137" s="127" t="s">
        <v>127</v>
      </c>
      <c r="E137" s="128" t="s">
        <v>608</v>
      </c>
      <c r="F137" s="129" t="s">
        <v>609</v>
      </c>
      <c r="G137" s="130" t="s">
        <v>291</v>
      </c>
      <c r="H137" s="131">
        <v>114.5</v>
      </c>
      <c r="I137" s="132"/>
      <c r="J137" s="132">
        <f>ROUND(I137*H137,2)</f>
        <v>0</v>
      </c>
      <c r="K137" s="133"/>
      <c r="L137" s="28"/>
      <c r="M137" s="134" t="s">
        <v>1</v>
      </c>
      <c r="N137" s="135" t="s">
        <v>33</v>
      </c>
      <c r="O137" s="136">
        <v>5.3999999999999999E-2</v>
      </c>
      <c r="P137" s="136">
        <f>O137*H137</f>
        <v>6.1829999999999998</v>
      </c>
      <c r="Q137" s="136">
        <v>0</v>
      </c>
      <c r="R137" s="136">
        <f>Q137*H137</f>
        <v>0</v>
      </c>
      <c r="S137" s="136">
        <v>0</v>
      </c>
      <c r="T137" s="137">
        <f>S137*H137</f>
        <v>0</v>
      </c>
      <c r="AR137" s="138" t="s">
        <v>131</v>
      </c>
      <c r="AT137" s="138" t="s">
        <v>127</v>
      </c>
      <c r="AU137" s="138" t="s">
        <v>76</v>
      </c>
      <c r="AY137" s="16" t="s">
        <v>124</v>
      </c>
      <c r="BE137" s="139">
        <f>IF(N137="základní",J137,0)</f>
        <v>0</v>
      </c>
      <c r="BF137" s="139">
        <f>IF(N137="snížená",J137,0)</f>
        <v>0</v>
      </c>
      <c r="BG137" s="139">
        <f>IF(N137="zákl. přenesená",J137,0)</f>
        <v>0</v>
      </c>
      <c r="BH137" s="139">
        <f>IF(N137="sníž. přenesená",J137,0)</f>
        <v>0</v>
      </c>
      <c r="BI137" s="139">
        <f>IF(N137="nulová",J137,0)</f>
        <v>0</v>
      </c>
      <c r="BJ137" s="16" t="s">
        <v>74</v>
      </c>
      <c r="BK137" s="139">
        <f>ROUND(I137*H137,2)</f>
        <v>0</v>
      </c>
      <c r="BL137" s="16" t="s">
        <v>131</v>
      </c>
      <c r="BM137" s="138" t="s">
        <v>610</v>
      </c>
    </row>
    <row r="138" spans="2:65" s="12" customFormat="1">
      <c r="B138" s="140"/>
      <c r="D138" s="141" t="s">
        <v>132</v>
      </c>
      <c r="E138" s="142" t="s">
        <v>1</v>
      </c>
      <c r="F138" s="143" t="s">
        <v>611</v>
      </c>
      <c r="H138" s="144">
        <v>114.5</v>
      </c>
      <c r="L138" s="140"/>
      <c r="M138" s="145"/>
      <c r="T138" s="146"/>
      <c r="AT138" s="142" t="s">
        <v>132</v>
      </c>
      <c r="AU138" s="142" t="s">
        <v>76</v>
      </c>
      <c r="AV138" s="12" t="s">
        <v>76</v>
      </c>
      <c r="AW138" s="12" t="s">
        <v>25</v>
      </c>
      <c r="AX138" s="12" t="s">
        <v>74</v>
      </c>
      <c r="AY138" s="142" t="s">
        <v>124</v>
      </c>
    </row>
    <row r="139" spans="2:65" s="1" customFormat="1" ht="33" customHeight="1">
      <c r="B139" s="126"/>
      <c r="C139" s="127" t="s">
        <v>131</v>
      </c>
      <c r="D139" s="127" t="s">
        <v>127</v>
      </c>
      <c r="E139" s="128" t="s">
        <v>612</v>
      </c>
      <c r="F139" s="129" t="s">
        <v>613</v>
      </c>
      <c r="G139" s="130" t="s">
        <v>253</v>
      </c>
      <c r="H139" s="131">
        <v>206.1</v>
      </c>
      <c r="I139" s="132"/>
      <c r="J139" s="132">
        <f>ROUND(I139*H139,2)</f>
        <v>0</v>
      </c>
      <c r="K139" s="133"/>
      <c r="L139" s="28"/>
      <c r="M139" s="134" t="s">
        <v>1</v>
      </c>
      <c r="N139" s="135" t="s">
        <v>33</v>
      </c>
      <c r="O139" s="136">
        <v>0</v>
      </c>
      <c r="P139" s="136">
        <f>O139*H139</f>
        <v>0</v>
      </c>
      <c r="Q139" s="136">
        <v>0</v>
      </c>
      <c r="R139" s="136">
        <f>Q139*H139</f>
        <v>0</v>
      </c>
      <c r="S139" s="136">
        <v>0</v>
      </c>
      <c r="T139" s="137">
        <f>S139*H139</f>
        <v>0</v>
      </c>
      <c r="AR139" s="138" t="s">
        <v>131</v>
      </c>
      <c r="AT139" s="138" t="s">
        <v>127</v>
      </c>
      <c r="AU139" s="138" t="s">
        <v>76</v>
      </c>
      <c r="AY139" s="16" t="s">
        <v>124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6" t="s">
        <v>74</v>
      </c>
      <c r="BK139" s="139">
        <f>ROUND(I139*H139,2)</f>
        <v>0</v>
      </c>
      <c r="BL139" s="16" t="s">
        <v>131</v>
      </c>
      <c r="BM139" s="138" t="s">
        <v>614</v>
      </c>
    </row>
    <row r="140" spans="2:65" s="12" customFormat="1">
      <c r="B140" s="140"/>
      <c r="D140" s="141" t="s">
        <v>132</v>
      </c>
      <c r="E140" s="142" t="s">
        <v>1</v>
      </c>
      <c r="F140" s="143" t="s">
        <v>615</v>
      </c>
      <c r="H140" s="144">
        <v>206.1</v>
      </c>
      <c r="L140" s="140"/>
      <c r="M140" s="145"/>
      <c r="T140" s="146"/>
      <c r="AT140" s="142" t="s">
        <v>132</v>
      </c>
      <c r="AU140" s="142" t="s">
        <v>76</v>
      </c>
      <c r="AV140" s="12" t="s">
        <v>76</v>
      </c>
      <c r="AW140" s="12" t="s">
        <v>25</v>
      </c>
      <c r="AX140" s="12" t="s">
        <v>74</v>
      </c>
      <c r="AY140" s="142" t="s">
        <v>124</v>
      </c>
    </row>
    <row r="141" spans="2:65" s="1" customFormat="1" ht="16.5" customHeight="1">
      <c r="B141" s="126"/>
      <c r="C141" s="127" t="s">
        <v>149</v>
      </c>
      <c r="D141" s="127" t="s">
        <v>127</v>
      </c>
      <c r="E141" s="128" t="s">
        <v>616</v>
      </c>
      <c r="F141" s="129" t="s">
        <v>617</v>
      </c>
      <c r="G141" s="130" t="s">
        <v>291</v>
      </c>
      <c r="H141" s="131">
        <v>114.5</v>
      </c>
      <c r="I141" s="132"/>
      <c r="J141" s="132">
        <f>ROUND(I141*H141,2)</f>
        <v>0</v>
      </c>
      <c r="K141" s="133"/>
      <c r="L141" s="28"/>
      <c r="M141" s="134" t="s">
        <v>1</v>
      </c>
      <c r="N141" s="135" t="s">
        <v>33</v>
      </c>
      <c r="O141" s="136">
        <v>8.9999999999999993E-3</v>
      </c>
      <c r="P141" s="136">
        <f>O141*H141</f>
        <v>1.0305</v>
      </c>
      <c r="Q141" s="136">
        <v>0</v>
      </c>
      <c r="R141" s="136">
        <f>Q141*H141</f>
        <v>0</v>
      </c>
      <c r="S141" s="136">
        <v>0</v>
      </c>
      <c r="T141" s="137">
        <f>S141*H141</f>
        <v>0</v>
      </c>
      <c r="AR141" s="138" t="s">
        <v>131</v>
      </c>
      <c r="AT141" s="138" t="s">
        <v>127</v>
      </c>
      <c r="AU141" s="138" t="s">
        <v>76</v>
      </c>
      <c r="AY141" s="16" t="s">
        <v>124</v>
      </c>
      <c r="BE141" s="139">
        <f>IF(N141="základní",J141,0)</f>
        <v>0</v>
      </c>
      <c r="BF141" s="139">
        <f>IF(N141="snížená",J141,0)</f>
        <v>0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16" t="s">
        <v>74</v>
      </c>
      <c r="BK141" s="139">
        <f>ROUND(I141*H141,2)</f>
        <v>0</v>
      </c>
      <c r="BL141" s="16" t="s">
        <v>131</v>
      </c>
      <c r="BM141" s="138" t="s">
        <v>618</v>
      </c>
    </row>
    <row r="142" spans="2:65" s="1" customFormat="1" ht="24.2" customHeight="1">
      <c r="B142" s="126"/>
      <c r="C142" s="127" t="s">
        <v>140</v>
      </c>
      <c r="D142" s="127" t="s">
        <v>127</v>
      </c>
      <c r="E142" s="128" t="s">
        <v>619</v>
      </c>
      <c r="F142" s="129" t="s">
        <v>620</v>
      </c>
      <c r="G142" s="130" t="s">
        <v>291</v>
      </c>
      <c r="H142" s="131">
        <v>295.08999999999997</v>
      </c>
      <c r="I142" s="132"/>
      <c r="J142" s="132">
        <f>ROUND(I142*H142,2)</f>
        <v>0</v>
      </c>
      <c r="K142" s="133"/>
      <c r="L142" s="28"/>
      <c r="M142" s="134" t="s">
        <v>1</v>
      </c>
      <c r="N142" s="135" t="s">
        <v>33</v>
      </c>
      <c r="O142" s="136">
        <v>0.32800000000000001</v>
      </c>
      <c r="P142" s="136">
        <f>O142*H142</f>
        <v>96.789519999999996</v>
      </c>
      <c r="Q142" s="136">
        <v>0</v>
      </c>
      <c r="R142" s="136">
        <f>Q142*H142</f>
        <v>0</v>
      </c>
      <c r="S142" s="136">
        <v>0</v>
      </c>
      <c r="T142" s="137">
        <f>S142*H142</f>
        <v>0</v>
      </c>
      <c r="AR142" s="138" t="s">
        <v>131</v>
      </c>
      <c r="AT142" s="138" t="s">
        <v>127</v>
      </c>
      <c r="AU142" s="138" t="s">
        <v>76</v>
      </c>
      <c r="AY142" s="16" t="s">
        <v>124</v>
      </c>
      <c r="BE142" s="139">
        <f>IF(N142="základní",J142,0)</f>
        <v>0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6" t="s">
        <v>74</v>
      </c>
      <c r="BK142" s="139">
        <f>ROUND(I142*H142,2)</f>
        <v>0</v>
      </c>
      <c r="BL142" s="16" t="s">
        <v>131</v>
      </c>
      <c r="BM142" s="138" t="s">
        <v>621</v>
      </c>
    </row>
    <row r="143" spans="2:65" s="12" customFormat="1">
      <c r="B143" s="140"/>
      <c r="D143" s="141" t="s">
        <v>132</v>
      </c>
      <c r="E143" s="142" t="s">
        <v>1</v>
      </c>
      <c r="F143" s="143" t="s">
        <v>622</v>
      </c>
      <c r="H143" s="144">
        <v>295.08999999999997</v>
      </c>
      <c r="L143" s="140"/>
      <c r="M143" s="145"/>
      <c r="T143" s="146"/>
      <c r="AT143" s="142" t="s">
        <v>132</v>
      </c>
      <c r="AU143" s="142" t="s">
        <v>76</v>
      </c>
      <c r="AV143" s="12" t="s">
        <v>76</v>
      </c>
      <c r="AW143" s="12" t="s">
        <v>25</v>
      </c>
      <c r="AX143" s="12" t="s">
        <v>74</v>
      </c>
      <c r="AY143" s="142" t="s">
        <v>124</v>
      </c>
    </row>
    <row r="144" spans="2:65" s="11" customFormat="1" ht="22.9" customHeight="1">
      <c r="B144" s="115"/>
      <c r="D144" s="116" t="s">
        <v>67</v>
      </c>
      <c r="E144" s="124" t="s">
        <v>76</v>
      </c>
      <c r="F144" s="124" t="s">
        <v>623</v>
      </c>
      <c r="J144" s="125">
        <f>BK144</f>
        <v>0</v>
      </c>
      <c r="L144" s="115"/>
      <c r="M144" s="119"/>
      <c r="P144" s="120">
        <f>SUM(P145:P169)</f>
        <v>96.799483999999993</v>
      </c>
      <c r="R144" s="120">
        <f>SUM(R145:R169)</f>
        <v>131.13531384999999</v>
      </c>
      <c r="T144" s="121">
        <f>SUM(T145:T169)</f>
        <v>0</v>
      </c>
      <c r="AR144" s="116" t="s">
        <v>74</v>
      </c>
      <c r="AT144" s="122" t="s">
        <v>67</v>
      </c>
      <c r="AU144" s="122" t="s">
        <v>74</v>
      </c>
      <c r="AY144" s="116" t="s">
        <v>124</v>
      </c>
      <c r="BK144" s="123">
        <f>SUM(BK145:BK169)</f>
        <v>0</v>
      </c>
    </row>
    <row r="145" spans="2:65" s="1" customFormat="1" ht="24.2" customHeight="1">
      <c r="B145" s="126"/>
      <c r="C145" s="127" t="s">
        <v>158</v>
      </c>
      <c r="D145" s="127" t="s">
        <v>127</v>
      </c>
      <c r="E145" s="128" t="s">
        <v>624</v>
      </c>
      <c r="F145" s="129" t="s">
        <v>625</v>
      </c>
      <c r="G145" s="130" t="s">
        <v>291</v>
      </c>
      <c r="H145" s="131">
        <v>4.7009999999999996</v>
      </c>
      <c r="I145" s="132"/>
      <c r="J145" s="132">
        <f>ROUND(I145*H145,2)</f>
        <v>0</v>
      </c>
      <c r="K145" s="133"/>
      <c r="L145" s="28"/>
      <c r="M145" s="134" t="s">
        <v>1</v>
      </c>
      <c r="N145" s="135" t="s">
        <v>33</v>
      </c>
      <c r="O145" s="136">
        <v>1.0249999999999999</v>
      </c>
      <c r="P145" s="136">
        <f>O145*H145</f>
        <v>4.8185249999999993</v>
      </c>
      <c r="Q145" s="136">
        <v>2.16</v>
      </c>
      <c r="R145" s="136">
        <f>Q145*H145</f>
        <v>10.154159999999999</v>
      </c>
      <c r="S145" s="136">
        <v>0</v>
      </c>
      <c r="T145" s="137">
        <f>S145*H145</f>
        <v>0</v>
      </c>
      <c r="AR145" s="138" t="s">
        <v>131</v>
      </c>
      <c r="AT145" s="138" t="s">
        <v>127</v>
      </c>
      <c r="AU145" s="138" t="s">
        <v>76</v>
      </c>
      <c r="AY145" s="16" t="s">
        <v>124</v>
      </c>
      <c r="BE145" s="139">
        <f>IF(N145="základní",J145,0)</f>
        <v>0</v>
      </c>
      <c r="BF145" s="139">
        <f>IF(N145="snížená",J145,0)</f>
        <v>0</v>
      </c>
      <c r="BG145" s="139">
        <f>IF(N145="zákl. přenesená",J145,0)</f>
        <v>0</v>
      </c>
      <c r="BH145" s="139">
        <f>IF(N145="sníž. přenesená",J145,0)</f>
        <v>0</v>
      </c>
      <c r="BI145" s="139">
        <f>IF(N145="nulová",J145,0)</f>
        <v>0</v>
      </c>
      <c r="BJ145" s="16" t="s">
        <v>74</v>
      </c>
      <c r="BK145" s="139">
        <f>ROUND(I145*H145,2)</f>
        <v>0</v>
      </c>
      <c r="BL145" s="16" t="s">
        <v>131</v>
      </c>
      <c r="BM145" s="138" t="s">
        <v>626</v>
      </c>
    </row>
    <row r="146" spans="2:65" s="12" customFormat="1">
      <c r="B146" s="140"/>
      <c r="D146" s="141" t="s">
        <v>132</v>
      </c>
      <c r="E146" s="142" t="s">
        <v>1</v>
      </c>
      <c r="F146" s="143" t="s">
        <v>627</v>
      </c>
      <c r="H146" s="144">
        <v>3.42</v>
      </c>
      <c r="L146" s="140"/>
      <c r="M146" s="145"/>
      <c r="T146" s="146"/>
      <c r="AT146" s="142" t="s">
        <v>132</v>
      </c>
      <c r="AU146" s="142" t="s">
        <v>76</v>
      </c>
      <c r="AV146" s="12" t="s">
        <v>76</v>
      </c>
      <c r="AW146" s="12" t="s">
        <v>25</v>
      </c>
      <c r="AX146" s="12" t="s">
        <v>68</v>
      </c>
      <c r="AY146" s="142" t="s">
        <v>124</v>
      </c>
    </row>
    <row r="147" spans="2:65" s="12" customFormat="1">
      <c r="B147" s="140"/>
      <c r="D147" s="141" t="s">
        <v>132</v>
      </c>
      <c r="E147" s="142" t="s">
        <v>1</v>
      </c>
      <c r="F147" s="143" t="s">
        <v>628</v>
      </c>
      <c r="H147" s="144">
        <v>1.2809999999999999</v>
      </c>
      <c r="L147" s="140"/>
      <c r="M147" s="145"/>
      <c r="T147" s="146"/>
      <c r="AT147" s="142" t="s">
        <v>132</v>
      </c>
      <c r="AU147" s="142" t="s">
        <v>76</v>
      </c>
      <c r="AV147" s="12" t="s">
        <v>76</v>
      </c>
      <c r="AW147" s="12" t="s">
        <v>25</v>
      </c>
      <c r="AX147" s="12" t="s">
        <v>68</v>
      </c>
      <c r="AY147" s="142" t="s">
        <v>124</v>
      </c>
    </row>
    <row r="148" spans="2:65" s="13" customFormat="1">
      <c r="B148" s="147"/>
      <c r="D148" s="141" t="s">
        <v>132</v>
      </c>
      <c r="E148" s="148" t="s">
        <v>1</v>
      </c>
      <c r="F148" s="149" t="s">
        <v>134</v>
      </c>
      <c r="H148" s="150">
        <v>4.7009999999999996</v>
      </c>
      <c r="L148" s="147"/>
      <c r="M148" s="151"/>
      <c r="T148" s="152"/>
      <c r="AT148" s="148" t="s">
        <v>132</v>
      </c>
      <c r="AU148" s="148" t="s">
        <v>76</v>
      </c>
      <c r="AV148" s="13" t="s">
        <v>131</v>
      </c>
      <c r="AW148" s="13" t="s">
        <v>25</v>
      </c>
      <c r="AX148" s="13" t="s">
        <v>74</v>
      </c>
      <c r="AY148" s="148" t="s">
        <v>124</v>
      </c>
    </row>
    <row r="149" spans="2:65" s="1" customFormat="1" ht="21.75" customHeight="1">
      <c r="B149" s="126"/>
      <c r="C149" s="127" t="s">
        <v>146</v>
      </c>
      <c r="D149" s="127" t="s">
        <v>127</v>
      </c>
      <c r="E149" s="128" t="s">
        <v>629</v>
      </c>
      <c r="F149" s="129" t="s">
        <v>630</v>
      </c>
      <c r="G149" s="130" t="s">
        <v>291</v>
      </c>
      <c r="H149" s="131">
        <v>28.643999999999998</v>
      </c>
      <c r="I149" s="132"/>
      <c r="J149" s="132">
        <f>ROUND(I149*H149,2)</f>
        <v>0</v>
      </c>
      <c r="K149" s="133"/>
      <c r="L149" s="28"/>
      <c r="M149" s="134" t="s">
        <v>1</v>
      </c>
      <c r="N149" s="135" t="s">
        <v>33</v>
      </c>
      <c r="O149" s="136">
        <v>0.58399999999999996</v>
      </c>
      <c r="P149" s="136">
        <f>O149*H149</f>
        <v>16.728095999999997</v>
      </c>
      <c r="Q149" s="136">
        <v>2.3010199999999998</v>
      </c>
      <c r="R149" s="136">
        <f>Q149*H149</f>
        <v>65.910416879999985</v>
      </c>
      <c r="S149" s="136">
        <v>0</v>
      </c>
      <c r="T149" s="137">
        <f>S149*H149</f>
        <v>0</v>
      </c>
      <c r="AR149" s="138" t="s">
        <v>131</v>
      </c>
      <c r="AT149" s="138" t="s">
        <v>127</v>
      </c>
      <c r="AU149" s="138" t="s">
        <v>76</v>
      </c>
      <c r="AY149" s="16" t="s">
        <v>124</v>
      </c>
      <c r="BE149" s="139">
        <f>IF(N149="základní",J149,0)</f>
        <v>0</v>
      </c>
      <c r="BF149" s="139">
        <f>IF(N149="snížená",J149,0)</f>
        <v>0</v>
      </c>
      <c r="BG149" s="139">
        <f>IF(N149="zákl. přenesená",J149,0)</f>
        <v>0</v>
      </c>
      <c r="BH149" s="139">
        <f>IF(N149="sníž. přenesená",J149,0)</f>
        <v>0</v>
      </c>
      <c r="BI149" s="139">
        <f>IF(N149="nulová",J149,0)</f>
        <v>0</v>
      </c>
      <c r="BJ149" s="16" t="s">
        <v>74</v>
      </c>
      <c r="BK149" s="139">
        <f>ROUND(I149*H149,2)</f>
        <v>0</v>
      </c>
      <c r="BL149" s="16" t="s">
        <v>131</v>
      </c>
      <c r="BM149" s="138" t="s">
        <v>631</v>
      </c>
    </row>
    <row r="150" spans="2:65" s="12" customFormat="1">
      <c r="B150" s="140"/>
      <c r="D150" s="141" t="s">
        <v>132</v>
      </c>
      <c r="E150" s="142" t="s">
        <v>1</v>
      </c>
      <c r="F150" s="143" t="s">
        <v>632</v>
      </c>
      <c r="H150" s="144">
        <v>19.84</v>
      </c>
      <c r="L150" s="140"/>
      <c r="M150" s="145"/>
      <c r="T150" s="146"/>
      <c r="AT150" s="142" t="s">
        <v>132</v>
      </c>
      <c r="AU150" s="142" t="s">
        <v>76</v>
      </c>
      <c r="AV150" s="12" t="s">
        <v>76</v>
      </c>
      <c r="AW150" s="12" t="s">
        <v>25</v>
      </c>
      <c r="AX150" s="12" t="s">
        <v>68</v>
      </c>
      <c r="AY150" s="142" t="s">
        <v>124</v>
      </c>
    </row>
    <row r="151" spans="2:65" s="12" customFormat="1">
      <c r="B151" s="140"/>
      <c r="D151" s="141" t="s">
        <v>132</v>
      </c>
      <c r="E151" s="142" t="s">
        <v>1</v>
      </c>
      <c r="F151" s="143" t="s">
        <v>633</v>
      </c>
      <c r="H151" s="144">
        <v>8.8040000000000003</v>
      </c>
      <c r="L151" s="140"/>
      <c r="M151" s="145"/>
      <c r="T151" s="146"/>
      <c r="AT151" s="142" t="s">
        <v>132</v>
      </c>
      <c r="AU151" s="142" t="s">
        <v>76</v>
      </c>
      <c r="AV151" s="12" t="s">
        <v>76</v>
      </c>
      <c r="AW151" s="12" t="s">
        <v>25</v>
      </c>
      <c r="AX151" s="12" t="s">
        <v>68</v>
      </c>
      <c r="AY151" s="142" t="s">
        <v>124</v>
      </c>
    </row>
    <row r="152" spans="2:65" s="13" customFormat="1">
      <c r="B152" s="147"/>
      <c r="D152" s="141" t="s">
        <v>132</v>
      </c>
      <c r="E152" s="148" t="s">
        <v>1</v>
      </c>
      <c r="F152" s="149" t="s">
        <v>134</v>
      </c>
      <c r="H152" s="150">
        <v>28.643999999999998</v>
      </c>
      <c r="L152" s="147"/>
      <c r="M152" s="151"/>
      <c r="T152" s="152"/>
      <c r="AT152" s="148" t="s">
        <v>132</v>
      </c>
      <c r="AU152" s="148" t="s">
        <v>76</v>
      </c>
      <c r="AV152" s="13" t="s">
        <v>131</v>
      </c>
      <c r="AW152" s="13" t="s">
        <v>25</v>
      </c>
      <c r="AX152" s="13" t="s">
        <v>74</v>
      </c>
      <c r="AY152" s="148" t="s">
        <v>124</v>
      </c>
    </row>
    <row r="153" spans="2:65" s="1" customFormat="1" ht="24.2" customHeight="1">
      <c r="B153" s="126"/>
      <c r="C153" s="127" t="s">
        <v>174</v>
      </c>
      <c r="D153" s="127" t="s">
        <v>127</v>
      </c>
      <c r="E153" s="128" t="s">
        <v>634</v>
      </c>
      <c r="F153" s="129" t="s">
        <v>635</v>
      </c>
      <c r="G153" s="130" t="s">
        <v>291</v>
      </c>
      <c r="H153" s="131">
        <v>21.155000000000001</v>
      </c>
      <c r="I153" s="132"/>
      <c r="J153" s="132">
        <f>ROUND(I153*H153,2)</f>
        <v>0</v>
      </c>
      <c r="K153" s="133"/>
      <c r="L153" s="28"/>
      <c r="M153" s="134" t="s">
        <v>1</v>
      </c>
      <c r="N153" s="135" t="s">
        <v>33</v>
      </c>
      <c r="O153" s="136">
        <v>0.629</v>
      </c>
      <c r="P153" s="136">
        <f>O153*H153</f>
        <v>13.306495</v>
      </c>
      <c r="Q153" s="136">
        <v>2.5018699999999998</v>
      </c>
      <c r="R153" s="136">
        <f>Q153*H153</f>
        <v>52.927059849999999</v>
      </c>
      <c r="S153" s="136">
        <v>0</v>
      </c>
      <c r="T153" s="137">
        <f>S153*H153</f>
        <v>0</v>
      </c>
      <c r="AR153" s="138" t="s">
        <v>131</v>
      </c>
      <c r="AT153" s="138" t="s">
        <v>127</v>
      </c>
      <c r="AU153" s="138" t="s">
        <v>76</v>
      </c>
      <c r="AY153" s="16" t="s">
        <v>124</v>
      </c>
      <c r="BE153" s="139">
        <f>IF(N153="základní",J153,0)</f>
        <v>0</v>
      </c>
      <c r="BF153" s="139">
        <f>IF(N153="snížená",J153,0)</f>
        <v>0</v>
      </c>
      <c r="BG153" s="139">
        <f>IF(N153="zákl. přenesená",J153,0)</f>
        <v>0</v>
      </c>
      <c r="BH153" s="139">
        <f>IF(N153="sníž. přenesená",J153,0)</f>
        <v>0</v>
      </c>
      <c r="BI153" s="139">
        <f>IF(N153="nulová",J153,0)</f>
        <v>0</v>
      </c>
      <c r="BJ153" s="16" t="s">
        <v>74</v>
      </c>
      <c r="BK153" s="139">
        <f>ROUND(I153*H153,2)</f>
        <v>0</v>
      </c>
      <c r="BL153" s="16" t="s">
        <v>131</v>
      </c>
      <c r="BM153" s="138" t="s">
        <v>636</v>
      </c>
    </row>
    <row r="154" spans="2:65" s="12" customFormat="1">
      <c r="B154" s="140"/>
      <c r="D154" s="141" t="s">
        <v>132</v>
      </c>
      <c r="E154" s="142" t="s">
        <v>1</v>
      </c>
      <c r="F154" s="143" t="s">
        <v>637</v>
      </c>
      <c r="H154" s="144">
        <v>15.39</v>
      </c>
      <c r="L154" s="140"/>
      <c r="M154" s="145"/>
      <c r="T154" s="146"/>
      <c r="AT154" s="142" t="s">
        <v>132</v>
      </c>
      <c r="AU154" s="142" t="s">
        <v>76</v>
      </c>
      <c r="AV154" s="12" t="s">
        <v>76</v>
      </c>
      <c r="AW154" s="12" t="s">
        <v>25</v>
      </c>
      <c r="AX154" s="12" t="s">
        <v>68</v>
      </c>
      <c r="AY154" s="142" t="s">
        <v>124</v>
      </c>
    </row>
    <row r="155" spans="2:65" s="12" customFormat="1">
      <c r="B155" s="140"/>
      <c r="D155" s="141" t="s">
        <v>132</v>
      </c>
      <c r="E155" s="142" t="s">
        <v>1</v>
      </c>
      <c r="F155" s="143" t="s">
        <v>638</v>
      </c>
      <c r="H155" s="144">
        <v>5.7649999999999997</v>
      </c>
      <c r="L155" s="140"/>
      <c r="M155" s="145"/>
      <c r="T155" s="146"/>
      <c r="AT155" s="142" t="s">
        <v>132</v>
      </c>
      <c r="AU155" s="142" t="s">
        <v>76</v>
      </c>
      <c r="AV155" s="12" t="s">
        <v>76</v>
      </c>
      <c r="AW155" s="12" t="s">
        <v>25</v>
      </c>
      <c r="AX155" s="12" t="s">
        <v>68</v>
      </c>
      <c r="AY155" s="142" t="s">
        <v>124</v>
      </c>
    </row>
    <row r="156" spans="2:65" s="13" customFormat="1">
      <c r="B156" s="147"/>
      <c r="D156" s="141" t="s">
        <v>132</v>
      </c>
      <c r="E156" s="148" t="s">
        <v>1</v>
      </c>
      <c r="F156" s="149" t="s">
        <v>134</v>
      </c>
      <c r="H156" s="150">
        <v>21.155000000000001</v>
      </c>
      <c r="L156" s="147"/>
      <c r="M156" s="151"/>
      <c r="T156" s="152"/>
      <c r="AT156" s="148" t="s">
        <v>132</v>
      </c>
      <c r="AU156" s="148" t="s">
        <v>76</v>
      </c>
      <c r="AV156" s="13" t="s">
        <v>131</v>
      </c>
      <c r="AW156" s="13" t="s">
        <v>25</v>
      </c>
      <c r="AX156" s="13" t="s">
        <v>74</v>
      </c>
      <c r="AY156" s="148" t="s">
        <v>124</v>
      </c>
    </row>
    <row r="157" spans="2:65" s="1" customFormat="1" ht="16.5" customHeight="1">
      <c r="B157" s="126"/>
      <c r="C157" s="127" t="s">
        <v>152</v>
      </c>
      <c r="D157" s="127" t="s">
        <v>127</v>
      </c>
      <c r="E157" s="128" t="s">
        <v>639</v>
      </c>
      <c r="F157" s="129" t="s">
        <v>640</v>
      </c>
      <c r="G157" s="130" t="s">
        <v>130</v>
      </c>
      <c r="H157" s="131">
        <v>30.72</v>
      </c>
      <c r="I157" s="132"/>
      <c r="J157" s="132">
        <f>ROUND(I157*H157,2)</f>
        <v>0</v>
      </c>
      <c r="K157" s="133"/>
      <c r="L157" s="28"/>
      <c r="M157" s="134" t="s">
        <v>1</v>
      </c>
      <c r="N157" s="135" t="s">
        <v>33</v>
      </c>
      <c r="O157" s="136">
        <v>0.35399999999999998</v>
      </c>
      <c r="P157" s="136">
        <f>O157*H157</f>
        <v>10.874879999999999</v>
      </c>
      <c r="Q157" s="136">
        <v>2.9399999999999999E-3</v>
      </c>
      <c r="R157" s="136">
        <f>Q157*H157</f>
        <v>9.0316799999999989E-2</v>
      </c>
      <c r="S157" s="136">
        <v>0</v>
      </c>
      <c r="T157" s="137">
        <f>S157*H157</f>
        <v>0</v>
      </c>
      <c r="AR157" s="138" t="s">
        <v>131</v>
      </c>
      <c r="AT157" s="138" t="s">
        <v>127</v>
      </c>
      <c r="AU157" s="138" t="s">
        <v>76</v>
      </c>
      <c r="AY157" s="16" t="s">
        <v>124</v>
      </c>
      <c r="BE157" s="139">
        <f>IF(N157="základní",J157,0)</f>
        <v>0</v>
      </c>
      <c r="BF157" s="139">
        <f>IF(N157="snížená",J157,0)</f>
        <v>0</v>
      </c>
      <c r="BG157" s="139">
        <f>IF(N157="zákl. přenesená",J157,0)</f>
        <v>0</v>
      </c>
      <c r="BH157" s="139">
        <f>IF(N157="sníž. přenesená",J157,0)</f>
        <v>0</v>
      </c>
      <c r="BI157" s="139">
        <f>IF(N157="nulová",J157,0)</f>
        <v>0</v>
      </c>
      <c r="BJ157" s="16" t="s">
        <v>74</v>
      </c>
      <c r="BK157" s="139">
        <f>ROUND(I157*H157,2)</f>
        <v>0</v>
      </c>
      <c r="BL157" s="16" t="s">
        <v>131</v>
      </c>
      <c r="BM157" s="138" t="s">
        <v>641</v>
      </c>
    </row>
    <row r="158" spans="2:65" s="12" customFormat="1">
      <c r="B158" s="140"/>
      <c r="D158" s="141" t="s">
        <v>132</v>
      </c>
      <c r="E158" s="142" t="s">
        <v>1</v>
      </c>
      <c r="F158" s="143" t="s">
        <v>642</v>
      </c>
      <c r="H158" s="144">
        <v>9.7200000000000006</v>
      </c>
      <c r="L158" s="140"/>
      <c r="M158" s="145"/>
      <c r="T158" s="146"/>
      <c r="AT158" s="142" t="s">
        <v>132</v>
      </c>
      <c r="AU158" s="142" t="s">
        <v>76</v>
      </c>
      <c r="AV158" s="12" t="s">
        <v>76</v>
      </c>
      <c r="AW158" s="12" t="s">
        <v>25</v>
      </c>
      <c r="AX158" s="12" t="s">
        <v>68</v>
      </c>
      <c r="AY158" s="142" t="s">
        <v>124</v>
      </c>
    </row>
    <row r="159" spans="2:65" s="12" customFormat="1">
      <c r="B159" s="140"/>
      <c r="D159" s="141" t="s">
        <v>132</v>
      </c>
      <c r="E159" s="142" t="s">
        <v>1</v>
      </c>
      <c r="F159" s="143" t="s">
        <v>643</v>
      </c>
      <c r="H159" s="144">
        <v>2.52</v>
      </c>
      <c r="L159" s="140"/>
      <c r="M159" s="145"/>
      <c r="T159" s="146"/>
      <c r="AT159" s="142" t="s">
        <v>132</v>
      </c>
      <c r="AU159" s="142" t="s">
        <v>76</v>
      </c>
      <c r="AV159" s="12" t="s">
        <v>76</v>
      </c>
      <c r="AW159" s="12" t="s">
        <v>25</v>
      </c>
      <c r="AX159" s="12" t="s">
        <v>68</v>
      </c>
      <c r="AY159" s="142" t="s">
        <v>124</v>
      </c>
    </row>
    <row r="160" spans="2:65" s="12" customFormat="1">
      <c r="B160" s="140"/>
      <c r="D160" s="141" t="s">
        <v>132</v>
      </c>
      <c r="E160" s="142" t="s">
        <v>1</v>
      </c>
      <c r="F160" s="143" t="s">
        <v>644</v>
      </c>
      <c r="H160" s="144">
        <v>3.6</v>
      </c>
      <c r="L160" s="140"/>
      <c r="M160" s="145"/>
      <c r="T160" s="146"/>
      <c r="AT160" s="142" t="s">
        <v>132</v>
      </c>
      <c r="AU160" s="142" t="s">
        <v>76</v>
      </c>
      <c r="AV160" s="12" t="s">
        <v>76</v>
      </c>
      <c r="AW160" s="12" t="s">
        <v>25</v>
      </c>
      <c r="AX160" s="12" t="s">
        <v>68</v>
      </c>
      <c r="AY160" s="142" t="s">
        <v>124</v>
      </c>
    </row>
    <row r="161" spans="2:65" s="12" customFormat="1">
      <c r="B161" s="140"/>
      <c r="D161" s="141" t="s">
        <v>132</v>
      </c>
      <c r="E161" s="142" t="s">
        <v>1</v>
      </c>
      <c r="F161" s="143" t="s">
        <v>645</v>
      </c>
      <c r="H161" s="144">
        <v>14.88</v>
      </c>
      <c r="L161" s="140"/>
      <c r="M161" s="145"/>
      <c r="T161" s="146"/>
      <c r="AT161" s="142" t="s">
        <v>132</v>
      </c>
      <c r="AU161" s="142" t="s">
        <v>76</v>
      </c>
      <c r="AV161" s="12" t="s">
        <v>76</v>
      </c>
      <c r="AW161" s="12" t="s">
        <v>25</v>
      </c>
      <c r="AX161" s="12" t="s">
        <v>68</v>
      </c>
      <c r="AY161" s="142" t="s">
        <v>124</v>
      </c>
    </row>
    <row r="162" spans="2:65" s="13" customFormat="1">
      <c r="B162" s="147"/>
      <c r="D162" s="141" t="s">
        <v>132</v>
      </c>
      <c r="E162" s="148" t="s">
        <v>1</v>
      </c>
      <c r="F162" s="149" t="s">
        <v>134</v>
      </c>
      <c r="H162" s="150">
        <v>30.72</v>
      </c>
      <c r="L162" s="147"/>
      <c r="M162" s="151"/>
      <c r="T162" s="152"/>
      <c r="AT162" s="148" t="s">
        <v>132</v>
      </c>
      <c r="AU162" s="148" t="s">
        <v>76</v>
      </c>
      <c r="AV162" s="13" t="s">
        <v>131</v>
      </c>
      <c r="AW162" s="13" t="s">
        <v>25</v>
      </c>
      <c r="AX162" s="13" t="s">
        <v>74</v>
      </c>
      <c r="AY162" s="148" t="s">
        <v>124</v>
      </c>
    </row>
    <row r="163" spans="2:65" s="1" customFormat="1" ht="16.5" customHeight="1">
      <c r="B163" s="126"/>
      <c r="C163" s="127" t="s">
        <v>181</v>
      </c>
      <c r="D163" s="127" t="s">
        <v>127</v>
      </c>
      <c r="E163" s="128" t="s">
        <v>646</v>
      </c>
      <c r="F163" s="129" t="s">
        <v>647</v>
      </c>
      <c r="G163" s="130" t="s">
        <v>130</v>
      </c>
      <c r="H163" s="131">
        <v>30.72</v>
      </c>
      <c r="I163" s="132"/>
      <c r="J163" s="132">
        <f>ROUND(I163*H163,2)</f>
        <v>0</v>
      </c>
      <c r="K163" s="133"/>
      <c r="L163" s="28"/>
      <c r="M163" s="134" t="s">
        <v>1</v>
      </c>
      <c r="N163" s="135" t="s">
        <v>33</v>
      </c>
      <c r="O163" s="136">
        <v>0.152</v>
      </c>
      <c r="P163" s="136">
        <f>O163*H163</f>
        <v>4.6694399999999998</v>
      </c>
      <c r="Q163" s="136">
        <v>0</v>
      </c>
      <c r="R163" s="136">
        <f>Q163*H163</f>
        <v>0</v>
      </c>
      <c r="S163" s="136">
        <v>0</v>
      </c>
      <c r="T163" s="137">
        <f>S163*H163</f>
        <v>0</v>
      </c>
      <c r="AR163" s="138" t="s">
        <v>131</v>
      </c>
      <c r="AT163" s="138" t="s">
        <v>127</v>
      </c>
      <c r="AU163" s="138" t="s">
        <v>76</v>
      </c>
      <c r="AY163" s="16" t="s">
        <v>124</v>
      </c>
      <c r="BE163" s="139">
        <f>IF(N163="základní",J163,0)</f>
        <v>0</v>
      </c>
      <c r="BF163" s="139">
        <f>IF(N163="snížená",J163,0)</f>
        <v>0</v>
      </c>
      <c r="BG163" s="139">
        <f>IF(N163="zákl. přenesená",J163,0)</f>
        <v>0</v>
      </c>
      <c r="BH163" s="139">
        <f>IF(N163="sníž. přenesená",J163,0)</f>
        <v>0</v>
      </c>
      <c r="BI163" s="139">
        <f>IF(N163="nulová",J163,0)</f>
        <v>0</v>
      </c>
      <c r="BJ163" s="16" t="s">
        <v>74</v>
      </c>
      <c r="BK163" s="139">
        <f>ROUND(I163*H163,2)</f>
        <v>0</v>
      </c>
      <c r="BL163" s="16" t="s">
        <v>131</v>
      </c>
      <c r="BM163" s="138" t="s">
        <v>648</v>
      </c>
    </row>
    <row r="164" spans="2:65" s="1" customFormat="1" ht="21.75" customHeight="1">
      <c r="B164" s="126"/>
      <c r="C164" s="127" t="s">
        <v>8</v>
      </c>
      <c r="D164" s="127" t="s">
        <v>127</v>
      </c>
      <c r="E164" s="128" t="s">
        <v>649</v>
      </c>
      <c r="F164" s="129" t="s">
        <v>650</v>
      </c>
      <c r="G164" s="130" t="s">
        <v>253</v>
      </c>
      <c r="H164" s="131">
        <v>1.9359999999999999</v>
      </c>
      <c r="I164" s="132"/>
      <c r="J164" s="132">
        <f>ROUND(I164*H164,2)</f>
        <v>0</v>
      </c>
      <c r="K164" s="133"/>
      <c r="L164" s="28"/>
      <c r="M164" s="134" t="s">
        <v>1</v>
      </c>
      <c r="N164" s="135" t="s">
        <v>33</v>
      </c>
      <c r="O164" s="136">
        <v>23.968</v>
      </c>
      <c r="P164" s="136">
        <f>O164*H164</f>
        <v>46.402048000000001</v>
      </c>
      <c r="Q164" s="136">
        <v>1.0606199999999999</v>
      </c>
      <c r="R164" s="136">
        <f>Q164*H164</f>
        <v>2.0533603199999999</v>
      </c>
      <c r="S164" s="136">
        <v>0</v>
      </c>
      <c r="T164" s="137">
        <f>S164*H164</f>
        <v>0</v>
      </c>
      <c r="AR164" s="138" t="s">
        <v>131</v>
      </c>
      <c r="AT164" s="138" t="s">
        <v>127</v>
      </c>
      <c r="AU164" s="138" t="s">
        <v>76</v>
      </c>
      <c r="AY164" s="16" t="s">
        <v>124</v>
      </c>
      <c r="BE164" s="139">
        <f>IF(N164="základní",J164,0)</f>
        <v>0</v>
      </c>
      <c r="BF164" s="139">
        <f>IF(N164="snížená",J164,0)</f>
        <v>0</v>
      </c>
      <c r="BG164" s="139">
        <f>IF(N164="zákl. přenesená",J164,0)</f>
        <v>0</v>
      </c>
      <c r="BH164" s="139">
        <f>IF(N164="sníž. přenesená",J164,0)</f>
        <v>0</v>
      </c>
      <c r="BI164" s="139">
        <f>IF(N164="nulová",J164,0)</f>
        <v>0</v>
      </c>
      <c r="BJ164" s="16" t="s">
        <v>74</v>
      </c>
      <c r="BK164" s="139">
        <f>ROUND(I164*H164,2)</f>
        <v>0</v>
      </c>
      <c r="BL164" s="16" t="s">
        <v>131</v>
      </c>
      <c r="BM164" s="138" t="s">
        <v>651</v>
      </c>
    </row>
    <row r="165" spans="2:65" s="14" customFormat="1">
      <c r="B165" s="163"/>
      <c r="D165" s="141" t="s">
        <v>132</v>
      </c>
      <c r="E165" s="164" t="s">
        <v>1</v>
      </c>
      <c r="F165" s="165" t="s">
        <v>652</v>
      </c>
      <c r="H165" s="164" t="s">
        <v>1</v>
      </c>
      <c r="L165" s="163"/>
      <c r="M165" s="166"/>
      <c r="T165" s="167"/>
      <c r="AT165" s="164" t="s">
        <v>132</v>
      </c>
      <c r="AU165" s="164" t="s">
        <v>76</v>
      </c>
      <c r="AV165" s="14" t="s">
        <v>74</v>
      </c>
      <c r="AW165" s="14" t="s">
        <v>25</v>
      </c>
      <c r="AX165" s="14" t="s">
        <v>68</v>
      </c>
      <c r="AY165" s="164" t="s">
        <v>124</v>
      </c>
    </row>
    <row r="166" spans="2:65" s="12" customFormat="1">
      <c r="B166" s="140"/>
      <c r="D166" s="141" t="s">
        <v>132</v>
      </c>
      <c r="E166" s="142" t="s">
        <v>1</v>
      </c>
      <c r="F166" s="143" t="s">
        <v>653</v>
      </c>
      <c r="H166" s="144">
        <v>1.4039999999999999</v>
      </c>
      <c r="L166" s="140"/>
      <c r="M166" s="145"/>
      <c r="T166" s="146"/>
      <c r="AT166" s="142" t="s">
        <v>132</v>
      </c>
      <c r="AU166" s="142" t="s">
        <v>76</v>
      </c>
      <c r="AV166" s="12" t="s">
        <v>76</v>
      </c>
      <c r="AW166" s="12" t="s">
        <v>25</v>
      </c>
      <c r="AX166" s="12" t="s">
        <v>68</v>
      </c>
      <c r="AY166" s="142" t="s">
        <v>124</v>
      </c>
    </row>
    <row r="167" spans="2:65" s="14" customFormat="1">
      <c r="B167" s="163"/>
      <c r="D167" s="141" t="s">
        <v>132</v>
      </c>
      <c r="E167" s="164" t="s">
        <v>1</v>
      </c>
      <c r="F167" s="165" t="s">
        <v>654</v>
      </c>
      <c r="H167" s="164" t="s">
        <v>1</v>
      </c>
      <c r="L167" s="163"/>
      <c r="M167" s="166"/>
      <c r="T167" s="167"/>
      <c r="AT167" s="164" t="s">
        <v>132</v>
      </c>
      <c r="AU167" s="164" t="s">
        <v>76</v>
      </c>
      <c r="AV167" s="14" t="s">
        <v>74</v>
      </c>
      <c r="AW167" s="14" t="s">
        <v>25</v>
      </c>
      <c r="AX167" s="14" t="s">
        <v>68</v>
      </c>
      <c r="AY167" s="164" t="s">
        <v>124</v>
      </c>
    </row>
    <row r="168" spans="2:65" s="12" customFormat="1">
      <c r="B168" s="140"/>
      <c r="D168" s="141" t="s">
        <v>132</v>
      </c>
      <c r="E168" s="142" t="s">
        <v>1</v>
      </c>
      <c r="F168" s="143" t="s">
        <v>655</v>
      </c>
      <c r="H168" s="144">
        <v>0.53200000000000003</v>
      </c>
      <c r="L168" s="140"/>
      <c r="M168" s="145"/>
      <c r="T168" s="146"/>
      <c r="AT168" s="142" t="s">
        <v>132</v>
      </c>
      <c r="AU168" s="142" t="s">
        <v>76</v>
      </c>
      <c r="AV168" s="12" t="s">
        <v>76</v>
      </c>
      <c r="AW168" s="12" t="s">
        <v>25</v>
      </c>
      <c r="AX168" s="12" t="s">
        <v>68</v>
      </c>
      <c r="AY168" s="142" t="s">
        <v>124</v>
      </c>
    </row>
    <row r="169" spans="2:65" s="13" customFormat="1">
      <c r="B169" s="147"/>
      <c r="D169" s="141" t="s">
        <v>132</v>
      </c>
      <c r="E169" s="148" t="s">
        <v>1</v>
      </c>
      <c r="F169" s="149" t="s">
        <v>134</v>
      </c>
      <c r="H169" s="150">
        <v>1.9359999999999999</v>
      </c>
      <c r="L169" s="147"/>
      <c r="M169" s="151"/>
      <c r="T169" s="152"/>
      <c r="AT169" s="148" t="s">
        <v>132</v>
      </c>
      <c r="AU169" s="148" t="s">
        <v>76</v>
      </c>
      <c r="AV169" s="13" t="s">
        <v>131</v>
      </c>
      <c r="AW169" s="13" t="s">
        <v>25</v>
      </c>
      <c r="AX169" s="13" t="s">
        <v>74</v>
      </c>
      <c r="AY169" s="148" t="s">
        <v>124</v>
      </c>
    </row>
    <row r="170" spans="2:65" s="11" customFormat="1" ht="22.9" customHeight="1">
      <c r="B170" s="115"/>
      <c r="D170" s="116" t="s">
        <v>67</v>
      </c>
      <c r="E170" s="124" t="s">
        <v>656</v>
      </c>
      <c r="F170" s="124" t="s">
        <v>657</v>
      </c>
      <c r="J170" s="125">
        <f>BK170</f>
        <v>0</v>
      </c>
      <c r="L170" s="115"/>
      <c r="M170" s="119"/>
      <c r="P170" s="120">
        <f>P171</f>
        <v>27.276079999999997</v>
      </c>
      <c r="R170" s="120">
        <f>R171</f>
        <v>0</v>
      </c>
      <c r="T170" s="121">
        <f>T171</f>
        <v>0</v>
      </c>
      <c r="AR170" s="116" t="s">
        <v>74</v>
      </c>
      <c r="AT170" s="122" t="s">
        <v>67</v>
      </c>
      <c r="AU170" s="122" t="s">
        <v>74</v>
      </c>
      <c r="AY170" s="116" t="s">
        <v>124</v>
      </c>
      <c r="BK170" s="123">
        <f>BK171</f>
        <v>0</v>
      </c>
    </row>
    <row r="171" spans="2:65" s="1" customFormat="1" ht="16.5" customHeight="1">
      <c r="B171" s="126"/>
      <c r="C171" s="127" t="s">
        <v>189</v>
      </c>
      <c r="D171" s="127" t="s">
        <v>127</v>
      </c>
      <c r="E171" s="128" t="s">
        <v>658</v>
      </c>
      <c r="F171" s="129" t="s">
        <v>659</v>
      </c>
      <c r="G171" s="130" t="s">
        <v>253</v>
      </c>
      <c r="H171" s="131">
        <v>131.13499999999999</v>
      </c>
      <c r="I171" s="132"/>
      <c r="J171" s="132">
        <f>ROUND(I171*H171,2)</f>
        <v>0</v>
      </c>
      <c r="K171" s="133"/>
      <c r="L171" s="28"/>
      <c r="M171" s="134" t="s">
        <v>1</v>
      </c>
      <c r="N171" s="135" t="s">
        <v>33</v>
      </c>
      <c r="O171" s="136">
        <v>0.20799999999999999</v>
      </c>
      <c r="P171" s="136">
        <f>O171*H171</f>
        <v>27.276079999999997</v>
      </c>
      <c r="Q171" s="136">
        <v>0</v>
      </c>
      <c r="R171" s="136">
        <f>Q171*H171</f>
        <v>0</v>
      </c>
      <c r="S171" s="136">
        <v>0</v>
      </c>
      <c r="T171" s="137">
        <f>S171*H171</f>
        <v>0</v>
      </c>
      <c r="AR171" s="138" t="s">
        <v>131</v>
      </c>
      <c r="AT171" s="138" t="s">
        <v>127</v>
      </c>
      <c r="AU171" s="138" t="s">
        <v>76</v>
      </c>
      <c r="AY171" s="16" t="s">
        <v>124</v>
      </c>
      <c r="BE171" s="139">
        <f>IF(N171="základní",J171,0)</f>
        <v>0</v>
      </c>
      <c r="BF171" s="139">
        <f>IF(N171="snížená",J171,0)</f>
        <v>0</v>
      </c>
      <c r="BG171" s="139">
        <f>IF(N171="zákl. přenesená",J171,0)</f>
        <v>0</v>
      </c>
      <c r="BH171" s="139">
        <f>IF(N171="sníž. přenesená",J171,0)</f>
        <v>0</v>
      </c>
      <c r="BI171" s="139">
        <f>IF(N171="nulová",J171,0)</f>
        <v>0</v>
      </c>
      <c r="BJ171" s="16" t="s">
        <v>74</v>
      </c>
      <c r="BK171" s="139">
        <f>ROUND(I171*H171,2)</f>
        <v>0</v>
      </c>
      <c r="BL171" s="16" t="s">
        <v>131</v>
      </c>
      <c r="BM171" s="138" t="s">
        <v>660</v>
      </c>
    </row>
    <row r="172" spans="2:65" s="11" customFormat="1" ht="22.9" customHeight="1">
      <c r="B172" s="115"/>
      <c r="D172" s="116" t="s">
        <v>67</v>
      </c>
      <c r="E172" s="124" t="s">
        <v>661</v>
      </c>
      <c r="F172" s="124" t="s">
        <v>662</v>
      </c>
      <c r="J172" s="125">
        <f>BK172</f>
        <v>0</v>
      </c>
      <c r="L172" s="115"/>
      <c r="M172" s="119"/>
      <c r="P172" s="120">
        <f>SUM(P173:P176)</f>
        <v>18.207000000000001</v>
      </c>
      <c r="R172" s="120">
        <f>SUM(R173:R176)</f>
        <v>0</v>
      </c>
      <c r="T172" s="121">
        <f>SUM(T173:T176)</f>
        <v>0</v>
      </c>
      <c r="AR172" s="116" t="s">
        <v>76</v>
      </c>
      <c r="AT172" s="122" t="s">
        <v>67</v>
      </c>
      <c r="AU172" s="122" t="s">
        <v>74</v>
      </c>
      <c r="AY172" s="116" t="s">
        <v>124</v>
      </c>
      <c r="BK172" s="123">
        <f>SUM(BK173:BK176)</f>
        <v>0</v>
      </c>
    </row>
    <row r="173" spans="2:65" s="1" customFormat="1" ht="16.5" customHeight="1">
      <c r="B173" s="126"/>
      <c r="C173" s="127" t="s">
        <v>162</v>
      </c>
      <c r="D173" s="127" t="s">
        <v>127</v>
      </c>
      <c r="E173" s="128" t="s">
        <v>663</v>
      </c>
      <c r="F173" s="129" t="s">
        <v>664</v>
      </c>
      <c r="G173" s="130" t="s">
        <v>161</v>
      </c>
      <c r="H173" s="131">
        <v>59.5</v>
      </c>
      <c r="I173" s="132"/>
      <c r="J173" s="132">
        <f>ROUND(I173*H173,2)</f>
        <v>0</v>
      </c>
      <c r="K173" s="133"/>
      <c r="L173" s="28"/>
      <c r="M173" s="134" t="s">
        <v>1</v>
      </c>
      <c r="N173" s="135" t="s">
        <v>33</v>
      </c>
      <c r="O173" s="136">
        <v>0.30599999999999999</v>
      </c>
      <c r="P173" s="136">
        <f>O173*H173</f>
        <v>18.207000000000001</v>
      </c>
      <c r="Q173" s="136">
        <v>0</v>
      </c>
      <c r="R173" s="136">
        <f>Q173*H173</f>
        <v>0</v>
      </c>
      <c r="S173" s="136">
        <v>0</v>
      </c>
      <c r="T173" s="137">
        <f>S173*H173</f>
        <v>0</v>
      </c>
      <c r="AR173" s="138" t="s">
        <v>173</v>
      </c>
      <c r="AT173" s="138" t="s">
        <v>127</v>
      </c>
      <c r="AU173" s="138" t="s">
        <v>76</v>
      </c>
      <c r="AY173" s="16" t="s">
        <v>124</v>
      </c>
      <c r="BE173" s="139">
        <f>IF(N173="základní",J173,0)</f>
        <v>0</v>
      </c>
      <c r="BF173" s="139">
        <f>IF(N173="snížená",J173,0)</f>
        <v>0</v>
      </c>
      <c r="BG173" s="139">
        <f>IF(N173="zákl. přenesená",J173,0)</f>
        <v>0</v>
      </c>
      <c r="BH173" s="139">
        <f>IF(N173="sníž. přenesená",J173,0)</f>
        <v>0</v>
      </c>
      <c r="BI173" s="139">
        <f>IF(N173="nulová",J173,0)</f>
        <v>0</v>
      </c>
      <c r="BJ173" s="16" t="s">
        <v>74</v>
      </c>
      <c r="BK173" s="139">
        <f>ROUND(I173*H173,2)</f>
        <v>0</v>
      </c>
      <c r="BL173" s="16" t="s">
        <v>173</v>
      </c>
      <c r="BM173" s="138" t="s">
        <v>665</v>
      </c>
    </row>
    <row r="174" spans="2:65" s="12" customFormat="1">
      <c r="B174" s="140"/>
      <c r="D174" s="141" t="s">
        <v>132</v>
      </c>
      <c r="E174" s="142" t="s">
        <v>1</v>
      </c>
      <c r="F174" s="143" t="s">
        <v>666</v>
      </c>
      <c r="H174" s="144">
        <v>41</v>
      </c>
      <c r="L174" s="140"/>
      <c r="M174" s="145"/>
      <c r="T174" s="146"/>
      <c r="AT174" s="142" t="s">
        <v>132</v>
      </c>
      <c r="AU174" s="142" t="s">
        <v>76</v>
      </c>
      <c r="AV174" s="12" t="s">
        <v>76</v>
      </c>
      <c r="AW174" s="12" t="s">
        <v>25</v>
      </c>
      <c r="AX174" s="12" t="s">
        <v>68</v>
      </c>
      <c r="AY174" s="142" t="s">
        <v>124</v>
      </c>
    </row>
    <row r="175" spans="2:65" s="12" customFormat="1">
      <c r="B175" s="140"/>
      <c r="D175" s="141" t="s">
        <v>132</v>
      </c>
      <c r="E175" s="142" t="s">
        <v>1</v>
      </c>
      <c r="F175" s="143" t="s">
        <v>667</v>
      </c>
      <c r="H175" s="144">
        <v>18.5</v>
      </c>
      <c r="L175" s="140"/>
      <c r="M175" s="145"/>
      <c r="T175" s="146"/>
      <c r="AT175" s="142" t="s">
        <v>132</v>
      </c>
      <c r="AU175" s="142" t="s">
        <v>76</v>
      </c>
      <c r="AV175" s="12" t="s">
        <v>76</v>
      </c>
      <c r="AW175" s="12" t="s">
        <v>25</v>
      </c>
      <c r="AX175" s="12" t="s">
        <v>68</v>
      </c>
      <c r="AY175" s="142" t="s">
        <v>124</v>
      </c>
    </row>
    <row r="176" spans="2:65" s="13" customFormat="1">
      <c r="B176" s="147"/>
      <c r="D176" s="141" t="s">
        <v>132</v>
      </c>
      <c r="E176" s="148" t="s">
        <v>1</v>
      </c>
      <c r="F176" s="149" t="s">
        <v>134</v>
      </c>
      <c r="H176" s="150">
        <v>59.5</v>
      </c>
      <c r="L176" s="147"/>
      <c r="M176" s="175"/>
      <c r="N176" s="176"/>
      <c r="O176" s="176"/>
      <c r="P176" s="176"/>
      <c r="Q176" s="176"/>
      <c r="R176" s="176"/>
      <c r="S176" s="176"/>
      <c r="T176" s="177"/>
      <c r="AT176" s="148" t="s">
        <v>132</v>
      </c>
      <c r="AU176" s="148" t="s">
        <v>76</v>
      </c>
      <c r="AV176" s="13" t="s">
        <v>131</v>
      </c>
      <c r="AW176" s="13" t="s">
        <v>25</v>
      </c>
      <c r="AX176" s="13" t="s">
        <v>74</v>
      </c>
      <c r="AY176" s="148" t="s">
        <v>124</v>
      </c>
    </row>
    <row r="177" spans="2:12" s="1" customFormat="1" ht="6.95" customHeight="1">
      <c r="B177" s="40"/>
      <c r="C177" s="41"/>
      <c r="D177" s="41"/>
      <c r="E177" s="41"/>
      <c r="F177" s="41"/>
      <c r="G177" s="41"/>
      <c r="H177" s="41"/>
      <c r="I177" s="41"/>
      <c r="J177" s="41"/>
      <c r="K177" s="41"/>
      <c r="L177" s="28"/>
    </row>
  </sheetData>
  <autoFilter ref="C120:K176" xr:uid="{00000000-0009-0000-0000-000002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23"/>
  <sheetViews>
    <sheetView showGridLines="0" topLeftCell="A110" workbookViewId="0">
      <selection activeCell="W126" sqref="W12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7" t="s">
        <v>5</v>
      </c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88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76</v>
      </c>
    </row>
    <row r="4" spans="2:46" ht="24.95" customHeight="1">
      <c r="B4" s="19"/>
      <c r="D4" s="20" t="s">
        <v>89</v>
      </c>
      <c r="L4" s="19"/>
      <c r="M4" s="82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13</v>
      </c>
      <c r="L6" s="19"/>
    </row>
    <row r="7" spans="2:46" ht="16.5" customHeight="1">
      <c r="B7" s="19"/>
      <c r="E7" s="232" t="str">
        <f>'Rekapitulace stavby'!K6</f>
        <v>Sako Brno</v>
      </c>
      <c r="F7" s="233"/>
      <c r="G7" s="233"/>
      <c r="H7" s="233"/>
      <c r="L7" s="19"/>
    </row>
    <row r="8" spans="2:46" s="1" customFormat="1" ht="12" customHeight="1">
      <c r="B8" s="28"/>
      <c r="D8" s="25" t="s">
        <v>90</v>
      </c>
      <c r="L8" s="28"/>
    </row>
    <row r="9" spans="2:46" s="1" customFormat="1" ht="30" customHeight="1">
      <c r="B9" s="28"/>
      <c r="E9" s="203" t="s">
        <v>846</v>
      </c>
      <c r="F9" s="231"/>
      <c r="G9" s="231"/>
      <c r="H9" s="231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5" t="s">
        <v>15</v>
      </c>
      <c r="F11" s="23" t="s">
        <v>1</v>
      </c>
      <c r="I11" s="25" t="s">
        <v>16</v>
      </c>
      <c r="J11" s="23" t="s">
        <v>1</v>
      </c>
      <c r="L11" s="28"/>
    </row>
    <row r="12" spans="2:46" s="1" customFormat="1" ht="12" customHeight="1">
      <c r="B12" s="28"/>
      <c r="D12" s="25" t="s">
        <v>17</v>
      </c>
      <c r="F12" s="23" t="s">
        <v>18</v>
      </c>
      <c r="I12" s="25" t="s">
        <v>19</v>
      </c>
      <c r="J12" s="48"/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5" t="s">
        <v>20</v>
      </c>
      <c r="I14" s="25" t="s">
        <v>21</v>
      </c>
      <c r="J14" s="23" t="str">
        <f>IF('Rekapitulace stavby'!AN10="","",'Rekapitulace stavby'!AN10)</f>
        <v/>
      </c>
      <c r="L14" s="28"/>
    </row>
    <row r="15" spans="2:46" s="1" customFormat="1" ht="18" customHeight="1">
      <c r="B15" s="28"/>
      <c r="E15" s="23" t="str">
        <f>IF('Rekapitulace stavby'!E11="","",'Rekapitulace stavby'!E11)</f>
        <v xml:space="preserve"> </v>
      </c>
      <c r="I15" s="25" t="s">
        <v>22</v>
      </c>
      <c r="J15" s="23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5" t="s">
        <v>23</v>
      </c>
      <c r="I17" s="25" t="s">
        <v>21</v>
      </c>
      <c r="J17" s="23" t="str">
        <f>'Rekapitulace stavby'!AN13</f>
        <v/>
      </c>
      <c r="L17" s="28"/>
    </row>
    <row r="18" spans="2:12" s="1" customFormat="1" ht="18" customHeight="1">
      <c r="B18" s="28"/>
      <c r="E18" s="219" t="str">
        <f>'Rekapitulace stavby'!E14</f>
        <v xml:space="preserve"> </v>
      </c>
      <c r="F18" s="219"/>
      <c r="G18" s="219"/>
      <c r="H18" s="219"/>
      <c r="I18" s="25" t="s">
        <v>22</v>
      </c>
      <c r="J18" s="23" t="str">
        <f>'Rekapitulace stavby'!AN14</f>
        <v/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5" t="s">
        <v>24</v>
      </c>
      <c r="I20" s="25" t="s">
        <v>21</v>
      </c>
      <c r="J20" s="23" t="str">
        <f>IF('Rekapitulace stavby'!AN16="","",'Rekapitulace stavby'!AN16)</f>
        <v/>
      </c>
      <c r="L20" s="28"/>
    </row>
    <row r="21" spans="2:12" s="1" customFormat="1" ht="18" customHeight="1">
      <c r="B21" s="28"/>
      <c r="E21" s="23" t="str">
        <f>IF('Rekapitulace stavby'!E17="","",'Rekapitulace stavby'!E17)</f>
        <v xml:space="preserve"> </v>
      </c>
      <c r="I21" s="25" t="s">
        <v>22</v>
      </c>
      <c r="J21" s="23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5" t="s">
        <v>26</v>
      </c>
      <c r="I23" s="25" t="s">
        <v>21</v>
      </c>
      <c r="J23" s="23" t="str">
        <f>IF('Rekapitulace stavby'!AN19="","",'Rekapitulace stavby'!AN19)</f>
        <v/>
      </c>
      <c r="L23" s="28"/>
    </row>
    <row r="24" spans="2:12" s="1" customFormat="1" ht="18" customHeight="1">
      <c r="B24" s="28"/>
      <c r="E24" s="23" t="str">
        <f>IF('Rekapitulace stavby'!E20="","",'Rekapitulace stavby'!E20)</f>
        <v xml:space="preserve"> </v>
      </c>
      <c r="I24" s="25" t="s">
        <v>22</v>
      </c>
      <c r="J24" s="23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5" t="s">
        <v>27</v>
      </c>
      <c r="L26" s="28"/>
    </row>
    <row r="27" spans="2:12" s="7" customFormat="1" ht="16.5" customHeight="1">
      <c r="B27" s="83"/>
      <c r="E27" s="221" t="s">
        <v>1</v>
      </c>
      <c r="F27" s="221"/>
      <c r="G27" s="221"/>
      <c r="H27" s="221"/>
      <c r="L27" s="83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4" t="s">
        <v>28</v>
      </c>
      <c r="J30" s="62">
        <f>ROUND(J125,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30</v>
      </c>
      <c r="I32" s="31" t="s">
        <v>29</v>
      </c>
      <c r="J32" s="31" t="s">
        <v>31</v>
      </c>
      <c r="L32" s="28"/>
    </row>
    <row r="33" spans="2:12" s="1" customFormat="1" ht="14.45" customHeight="1">
      <c r="B33" s="28"/>
      <c r="D33" s="51" t="s">
        <v>32</v>
      </c>
      <c r="E33" s="25" t="s">
        <v>33</v>
      </c>
      <c r="F33" s="85">
        <f>ROUND((SUM(BE125:BE222)),  2)</f>
        <v>0</v>
      </c>
      <c r="I33" s="86">
        <v>0.21</v>
      </c>
      <c r="J33" s="85">
        <f>ROUND(((SUM(BE125:BE222))*I33),  2)</f>
        <v>0</v>
      </c>
      <c r="L33" s="28"/>
    </row>
    <row r="34" spans="2:12" s="1" customFormat="1" ht="14.45" customHeight="1">
      <c r="B34" s="28"/>
      <c r="E34" s="25" t="s">
        <v>34</v>
      </c>
      <c r="F34" s="85">
        <f>ROUND((SUM(BF125:BF222)),  2)</f>
        <v>0</v>
      </c>
      <c r="I34" s="86">
        <v>0.12</v>
      </c>
      <c r="J34" s="85">
        <f>ROUND(((SUM(BF125:BF222))*I34),  2)</f>
        <v>0</v>
      </c>
      <c r="L34" s="28"/>
    </row>
    <row r="35" spans="2:12" s="1" customFormat="1" ht="14.45" hidden="1" customHeight="1">
      <c r="B35" s="28"/>
      <c r="E35" s="25" t="s">
        <v>35</v>
      </c>
      <c r="F35" s="85">
        <f>ROUND((SUM(BG125:BG222)),  2)</f>
        <v>0</v>
      </c>
      <c r="I35" s="86">
        <v>0.21</v>
      </c>
      <c r="J35" s="85">
        <f>0</f>
        <v>0</v>
      </c>
      <c r="L35" s="28"/>
    </row>
    <row r="36" spans="2:12" s="1" customFormat="1" ht="14.45" hidden="1" customHeight="1">
      <c r="B36" s="28"/>
      <c r="E36" s="25" t="s">
        <v>36</v>
      </c>
      <c r="F36" s="85">
        <f>ROUND((SUM(BH125:BH222)),  2)</f>
        <v>0</v>
      </c>
      <c r="I36" s="86">
        <v>0.12</v>
      </c>
      <c r="J36" s="85">
        <f>0</f>
        <v>0</v>
      </c>
      <c r="L36" s="28"/>
    </row>
    <row r="37" spans="2:12" s="1" customFormat="1" ht="14.45" hidden="1" customHeight="1">
      <c r="B37" s="28"/>
      <c r="E37" s="25" t="s">
        <v>37</v>
      </c>
      <c r="F37" s="85">
        <f>ROUND((SUM(BI125:BI222)),  2)</f>
        <v>0</v>
      </c>
      <c r="I37" s="86">
        <v>0</v>
      </c>
      <c r="J37" s="85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7"/>
      <c r="D39" s="88" t="s">
        <v>38</v>
      </c>
      <c r="E39" s="53"/>
      <c r="F39" s="53"/>
      <c r="G39" s="89" t="s">
        <v>39</v>
      </c>
      <c r="H39" s="90" t="s">
        <v>40</v>
      </c>
      <c r="I39" s="53"/>
      <c r="J39" s="91">
        <f>SUM(J30:J37)</f>
        <v>0</v>
      </c>
      <c r="K39" s="92"/>
      <c r="L39" s="28"/>
    </row>
    <row r="40" spans="2:12" s="1" customFormat="1" ht="14.45" customHeight="1">
      <c r="B40" s="28"/>
      <c r="L40" s="28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43</v>
      </c>
      <c r="E61" s="30"/>
      <c r="F61" s="93" t="s">
        <v>44</v>
      </c>
      <c r="G61" s="39" t="s">
        <v>43</v>
      </c>
      <c r="H61" s="30"/>
      <c r="I61" s="30"/>
      <c r="J61" s="94" t="s">
        <v>44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45</v>
      </c>
      <c r="E65" s="38"/>
      <c r="F65" s="38"/>
      <c r="G65" s="37" t="s">
        <v>46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43</v>
      </c>
      <c r="E76" s="30"/>
      <c r="F76" s="93" t="s">
        <v>44</v>
      </c>
      <c r="G76" s="39" t="s">
        <v>43</v>
      </c>
      <c r="H76" s="30"/>
      <c r="I76" s="30"/>
      <c r="J76" s="94" t="s">
        <v>44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20" t="s">
        <v>91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5" t="s">
        <v>13</v>
      </c>
      <c r="L84" s="28"/>
    </row>
    <row r="85" spans="2:47" s="1" customFormat="1" ht="16.5" customHeight="1">
      <c r="B85" s="28"/>
      <c r="E85" s="232" t="str">
        <f>E7</f>
        <v>Sako Brno</v>
      </c>
      <c r="F85" s="233"/>
      <c r="G85" s="233"/>
      <c r="H85" s="233"/>
      <c r="L85" s="28"/>
    </row>
    <row r="86" spans="2:47" s="1" customFormat="1" ht="12" customHeight="1">
      <c r="B86" s="28"/>
      <c r="C86" s="25" t="s">
        <v>90</v>
      </c>
      <c r="L86" s="28"/>
    </row>
    <row r="87" spans="2:47" s="1" customFormat="1" ht="29.45" customHeight="1">
      <c r="B87" s="28"/>
      <c r="E87" s="203" t="str">
        <f>E9</f>
        <v>SO04 - ČSPH vč. zpevněných ploch
D.1.1 Architektonicko-stavební řešení (část třetí - zpevněné plochy, plochy)</v>
      </c>
      <c r="F87" s="231"/>
      <c r="G87" s="231"/>
      <c r="H87" s="231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5" t="s">
        <v>17</v>
      </c>
      <c r="F89" s="23" t="str">
        <f>F12</f>
        <v xml:space="preserve"> </v>
      </c>
      <c r="I89" s="25" t="s">
        <v>19</v>
      </c>
      <c r="J89" s="48" t="str">
        <f>IF(J12="","",J12)</f>
        <v/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5" t="s">
        <v>20</v>
      </c>
      <c r="F91" s="23" t="str">
        <f>E15</f>
        <v xml:space="preserve"> </v>
      </c>
      <c r="I91" s="25" t="s">
        <v>24</v>
      </c>
      <c r="J91" s="26" t="str">
        <f>E21</f>
        <v xml:space="preserve"> </v>
      </c>
      <c r="L91" s="28"/>
    </row>
    <row r="92" spans="2:47" s="1" customFormat="1" ht="15.2" customHeight="1">
      <c r="B92" s="28"/>
      <c r="C92" s="25" t="s">
        <v>23</v>
      </c>
      <c r="F92" s="23" t="str">
        <f>IF(E18="","",E18)</f>
        <v xml:space="preserve"> </v>
      </c>
      <c r="I92" s="25" t="s">
        <v>26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5" t="s">
        <v>92</v>
      </c>
      <c r="D94" s="87"/>
      <c r="E94" s="87"/>
      <c r="F94" s="87"/>
      <c r="G94" s="87"/>
      <c r="H94" s="87"/>
      <c r="I94" s="87"/>
      <c r="J94" s="96" t="s">
        <v>93</v>
      </c>
      <c r="K94" s="87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7" t="s">
        <v>94</v>
      </c>
      <c r="J96" s="62">
        <f>J125</f>
        <v>0</v>
      </c>
      <c r="L96" s="28"/>
      <c r="AU96" s="16" t="s">
        <v>95</v>
      </c>
    </row>
    <row r="97" spans="2:12" s="8" customFormat="1" ht="24.95" customHeight="1">
      <c r="B97" s="98"/>
      <c r="D97" s="99" t="s">
        <v>576</v>
      </c>
      <c r="E97" s="100"/>
      <c r="F97" s="100"/>
      <c r="G97" s="100"/>
      <c r="H97" s="100"/>
      <c r="I97" s="100"/>
      <c r="J97" s="101">
        <f>J126</f>
        <v>0</v>
      </c>
      <c r="L97" s="98"/>
    </row>
    <row r="98" spans="2:12" s="9" customFormat="1" ht="19.899999999999999" customHeight="1">
      <c r="B98" s="102"/>
      <c r="D98" s="103" t="s">
        <v>668</v>
      </c>
      <c r="E98" s="104"/>
      <c r="F98" s="104"/>
      <c r="G98" s="104"/>
      <c r="H98" s="104"/>
      <c r="I98" s="104"/>
      <c r="J98" s="105">
        <f>J127</f>
        <v>0</v>
      </c>
      <c r="L98" s="102"/>
    </row>
    <row r="99" spans="2:12" s="9" customFormat="1" ht="19.899999999999999" customHeight="1">
      <c r="B99" s="102"/>
      <c r="D99" s="103" t="s">
        <v>669</v>
      </c>
      <c r="E99" s="104"/>
      <c r="F99" s="104"/>
      <c r="G99" s="104"/>
      <c r="H99" s="104"/>
      <c r="I99" s="104"/>
      <c r="J99" s="105">
        <f>J137</f>
        <v>0</v>
      </c>
      <c r="L99" s="102"/>
    </row>
    <row r="100" spans="2:12" s="9" customFormat="1" ht="19.899999999999999" customHeight="1">
      <c r="B100" s="102"/>
      <c r="D100" s="103" t="s">
        <v>670</v>
      </c>
      <c r="E100" s="104"/>
      <c r="F100" s="104"/>
      <c r="G100" s="104"/>
      <c r="H100" s="104"/>
      <c r="I100" s="104"/>
      <c r="J100" s="105">
        <f>J144</f>
        <v>0</v>
      </c>
      <c r="L100" s="102"/>
    </row>
    <row r="101" spans="2:12" s="9" customFormat="1" ht="19.899999999999999" customHeight="1">
      <c r="B101" s="102"/>
      <c r="D101" s="103" t="s">
        <v>671</v>
      </c>
      <c r="E101" s="104"/>
      <c r="F101" s="104"/>
      <c r="G101" s="104"/>
      <c r="H101" s="104"/>
      <c r="I101" s="104"/>
      <c r="J101" s="105">
        <f>J167</f>
        <v>0</v>
      </c>
      <c r="L101" s="102"/>
    </row>
    <row r="102" spans="2:12" s="9" customFormat="1" ht="19.899999999999999" customHeight="1">
      <c r="B102" s="102"/>
      <c r="D102" s="103" t="s">
        <v>590</v>
      </c>
      <c r="E102" s="104"/>
      <c r="F102" s="104"/>
      <c r="G102" s="104"/>
      <c r="H102" s="104"/>
      <c r="I102" s="104"/>
      <c r="J102" s="105">
        <f>J175</f>
        <v>0</v>
      </c>
      <c r="L102" s="102"/>
    </row>
    <row r="103" spans="2:12" s="9" customFormat="1" ht="19.899999999999999" customHeight="1">
      <c r="B103" s="102"/>
      <c r="D103" s="103" t="s">
        <v>672</v>
      </c>
      <c r="E103" s="104"/>
      <c r="F103" s="104"/>
      <c r="G103" s="104"/>
      <c r="H103" s="104"/>
      <c r="I103" s="104"/>
      <c r="J103" s="105">
        <f>J177</f>
        <v>0</v>
      </c>
      <c r="L103" s="102"/>
    </row>
    <row r="104" spans="2:12" s="9" customFormat="1" ht="19.899999999999999" customHeight="1">
      <c r="B104" s="102"/>
      <c r="D104" s="103" t="s">
        <v>673</v>
      </c>
      <c r="E104" s="104"/>
      <c r="F104" s="104"/>
      <c r="G104" s="104"/>
      <c r="H104" s="104"/>
      <c r="I104" s="104"/>
      <c r="J104" s="105">
        <f>J188</f>
        <v>0</v>
      </c>
      <c r="L104" s="102"/>
    </row>
    <row r="105" spans="2:12" s="9" customFormat="1" ht="19.899999999999999" customHeight="1">
      <c r="B105" s="102"/>
      <c r="D105" s="103" t="s">
        <v>674</v>
      </c>
      <c r="E105" s="104"/>
      <c r="F105" s="104"/>
      <c r="G105" s="104"/>
      <c r="H105" s="104"/>
      <c r="I105" s="104"/>
      <c r="J105" s="105">
        <f>J219</f>
        <v>0</v>
      </c>
      <c r="L105" s="102"/>
    </row>
    <row r="106" spans="2:12" s="1" customFormat="1" ht="21.75" customHeight="1">
      <c r="B106" s="28"/>
      <c r="L106" s="28"/>
    </row>
    <row r="107" spans="2:12" s="1" customFormat="1" ht="6.95" customHeight="1"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28"/>
    </row>
    <row r="111" spans="2:12" s="1" customFormat="1" ht="6.95" customHeight="1">
      <c r="B111" s="42"/>
      <c r="C111" s="43"/>
      <c r="D111" s="43"/>
      <c r="E111" s="43"/>
      <c r="F111" s="43"/>
      <c r="G111" s="43"/>
      <c r="H111" s="43"/>
      <c r="I111" s="43"/>
      <c r="J111" s="43"/>
      <c r="K111" s="43"/>
      <c r="L111" s="28"/>
    </row>
    <row r="112" spans="2:12" s="1" customFormat="1" ht="24.95" customHeight="1">
      <c r="B112" s="28"/>
      <c r="C112" s="20" t="s">
        <v>109</v>
      </c>
      <c r="L112" s="28"/>
    </row>
    <row r="113" spans="2:65" s="1" customFormat="1" ht="6.95" customHeight="1">
      <c r="B113" s="28"/>
      <c r="L113" s="28"/>
    </row>
    <row r="114" spans="2:65" s="1" customFormat="1" ht="12" customHeight="1">
      <c r="B114" s="28"/>
      <c r="C114" s="25" t="s">
        <v>13</v>
      </c>
      <c r="L114" s="28"/>
    </row>
    <row r="115" spans="2:65" s="1" customFormat="1" ht="16.5" customHeight="1">
      <c r="B115" s="28"/>
      <c r="E115" s="232" t="str">
        <f>E7</f>
        <v>Sako Brno</v>
      </c>
      <c r="F115" s="233"/>
      <c r="G115" s="233"/>
      <c r="H115" s="233"/>
      <c r="L115" s="28"/>
    </row>
    <row r="116" spans="2:65" s="1" customFormat="1" ht="12" customHeight="1">
      <c r="B116" s="28"/>
      <c r="C116" s="25" t="s">
        <v>90</v>
      </c>
      <c r="L116" s="28"/>
    </row>
    <row r="117" spans="2:65" s="1" customFormat="1" ht="30" customHeight="1">
      <c r="B117" s="28"/>
      <c r="E117" s="203" t="str">
        <f>E9</f>
        <v>SO04 - ČSPH vč. zpevněných ploch
D.1.1 Architektonicko-stavební řešení (část třetí - zpevněné plochy, plochy)</v>
      </c>
      <c r="F117" s="231"/>
      <c r="G117" s="231"/>
      <c r="H117" s="231"/>
      <c r="L117" s="28"/>
    </row>
    <row r="118" spans="2:65" s="1" customFormat="1" ht="6.95" customHeight="1">
      <c r="B118" s="28"/>
      <c r="L118" s="28"/>
    </row>
    <row r="119" spans="2:65" s="1" customFormat="1" ht="12" customHeight="1">
      <c r="B119" s="28"/>
      <c r="C119" s="25" t="s">
        <v>17</v>
      </c>
      <c r="F119" s="23" t="str">
        <f>F12</f>
        <v xml:space="preserve"> </v>
      </c>
      <c r="I119" s="25" t="s">
        <v>19</v>
      </c>
      <c r="J119" s="48" t="str">
        <f>IF(J12="","",J12)</f>
        <v/>
      </c>
      <c r="L119" s="28"/>
    </row>
    <row r="120" spans="2:65" s="1" customFormat="1" ht="6.95" customHeight="1">
      <c r="B120" s="28"/>
      <c r="L120" s="28"/>
    </row>
    <row r="121" spans="2:65" s="1" customFormat="1" ht="15.2" customHeight="1">
      <c r="B121" s="28"/>
      <c r="C121" s="25" t="s">
        <v>20</v>
      </c>
      <c r="F121" s="23" t="str">
        <f>E15</f>
        <v xml:space="preserve"> </v>
      </c>
      <c r="I121" s="25" t="s">
        <v>24</v>
      </c>
      <c r="J121" s="26" t="str">
        <f>E21</f>
        <v xml:space="preserve"> </v>
      </c>
      <c r="L121" s="28"/>
    </row>
    <row r="122" spans="2:65" s="1" customFormat="1" ht="15.2" customHeight="1">
      <c r="B122" s="28"/>
      <c r="C122" s="25" t="s">
        <v>23</v>
      </c>
      <c r="F122" s="23" t="str">
        <f>IF(E18="","",E18)</f>
        <v xml:space="preserve"> </v>
      </c>
      <c r="I122" s="25" t="s">
        <v>26</v>
      </c>
      <c r="J122" s="26" t="str">
        <f>E24</f>
        <v xml:space="preserve"> </v>
      </c>
      <c r="L122" s="28"/>
    </row>
    <row r="123" spans="2:65" s="1" customFormat="1" ht="10.35" customHeight="1">
      <c r="B123" s="28"/>
      <c r="L123" s="28"/>
    </row>
    <row r="124" spans="2:65" s="10" customFormat="1" ht="29.25" customHeight="1">
      <c r="B124" s="106"/>
      <c r="C124" s="107" t="s">
        <v>110</v>
      </c>
      <c r="D124" s="108" t="s">
        <v>53</v>
      </c>
      <c r="E124" s="108" t="s">
        <v>49</v>
      </c>
      <c r="F124" s="108" t="s">
        <v>50</v>
      </c>
      <c r="G124" s="108" t="s">
        <v>111</v>
      </c>
      <c r="H124" s="108" t="s">
        <v>112</v>
      </c>
      <c r="I124" s="108" t="s">
        <v>113</v>
      </c>
      <c r="J124" s="109" t="s">
        <v>93</v>
      </c>
      <c r="K124" s="110" t="s">
        <v>114</v>
      </c>
      <c r="L124" s="106"/>
      <c r="M124" s="55" t="s">
        <v>1</v>
      </c>
      <c r="N124" s="56" t="s">
        <v>32</v>
      </c>
      <c r="O124" s="56" t="s">
        <v>115</v>
      </c>
      <c r="P124" s="56" t="s">
        <v>116</v>
      </c>
      <c r="Q124" s="56" t="s">
        <v>117</v>
      </c>
      <c r="R124" s="56" t="s">
        <v>118</v>
      </c>
      <c r="S124" s="56" t="s">
        <v>119</v>
      </c>
      <c r="T124" s="57" t="s">
        <v>120</v>
      </c>
    </row>
    <row r="125" spans="2:65" s="1" customFormat="1" ht="22.9" customHeight="1">
      <c r="B125" s="28"/>
      <c r="C125" s="60" t="s">
        <v>121</v>
      </c>
      <c r="J125" s="111">
        <f>BK125</f>
        <v>0</v>
      </c>
      <c r="L125" s="28"/>
      <c r="M125" s="58"/>
      <c r="N125" s="49"/>
      <c r="O125" s="49"/>
      <c r="P125" s="112">
        <f>P126</f>
        <v>999.06768</v>
      </c>
      <c r="Q125" s="49"/>
      <c r="R125" s="112">
        <f>R126</f>
        <v>628.43432835999999</v>
      </c>
      <c r="S125" s="49"/>
      <c r="T125" s="113">
        <f>T126</f>
        <v>245.327</v>
      </c>
      <c r="AT125" s="16" t="s">
        <v>67</v>
      </c>
      <c r="AU125" s="16" t="s">
        <v>95</v>
      </c>
      <c r="BK125" s="114">
        <f>BK126</f>
        <v>0</v>
      </c>
    </row>
    <row r="126" spans="2:65" s="11" customFormat="1" ht="25.9" customHeight="1">
      <c r="B126" s="115"/>
      <c r="D126" s="116" t="s">
        <v>67</v>
      </c>
      <c r="E126" s="117" t="s">
        <v>577</v>
      </c>
      <c r="F126" s="117" t="s">
        <v>578</v>
      </c>
      <c r="J126" s="118">
        <f>BK126</f>
        <v>0</v>
      </c>
      <c r="L126" s="115"/>
      <c r="M126" s="119"/>
      <c r="P126" s="120">
        <f>P127+P137+P144+P167+P175+P177+P188+P219</f>
        <v>999.06768</v>
      </c>
      <c r="R126" s="120">
        <f>R127+R137+R144+R167+R175+R177+R188+R219</f>
        <v>628.43432835999999</v>
      </c>
      <c r="T126" s="121">
        <f>T127+T137+T144+T167+T175+T177+T188+T219</f>
        <v>245.327</v>
      </c>
      <c r="AR126" s="116" t="s">
        <v>74</v>
      </c>
      <c r="AT126" s="122" t="s">
        <v>67</v>
      </c>
      <c r="AU126" s="122" t="s">
        <v>68</v>
      </c>
      <c r="AY126" s="116" t="s">
        <v>124</v>
      </c>
      <c r="BK126" s="123">
        <f>BK127+BK137+BK144+BK167+BK175+BK177+BK188+BK219</f>
        <v>0</v>
      </c>
    </row>
    <row r="127" spans="2:65" s="11" customFormat="1" ht="22.9" customHeight="1">
      <c r="B127" s="115"/>
      <c r="D127" s="116" t="s">
        <v>67</v>
      </c>
      <c r="E127" s="124" t="s">
        <v>149</v>
      </c>
      <c r="F127" s="124" t="s">
        <v>675</v>
      </c>
      <c r="J127" s="125">
        <f>BK127</f>
        <v>0</v>
      </c>
      <c r="L127" s="115"/>
      <c r="M127" s="119"/>
      <c r="P127" s="120">
        <f>SUM(P128:P136)</f>
        <v>72.291708</v>
      </c>
      <c r="R127" s="120">
        <f>SUM(R128:R136)</f>
        <v>87.606988359999988</v>
      </c>
      <c r="T127" s="121">
        <f>SUM(T128:T136)</f>
        <v>0</v>
      </c>
      <c r="AR127" s="116" t="s">
        <v>74</v>
      </c>
      <c r="AT127" s="122" t="s">
        <v>67</v>
      </c>
      <c r="AU127" s="122" t="s">
        <v>74</v>
      </c>
      <c r="AY127" s="116" t="s">
        <v>124</v>
      </c>
      <c r="BK127" s="123">
        <f>SUM(BK128:BK136)</f>
        <v>0</v>
      </c>
    </row>
    <row r="128" spans="2:65" s="1" customFormat="1" ht="24.2" customHeight="1">
      <c r="B128" s="126"/>
      <c r="C128" s="127" t="s">
        <v>74</v>
      </c>
      <c r="D128" s="127" t="s">
        <v>127</v>
      </c>
      <c r="E128" s="128" t="s">
        <v>676</v>
      </c>
      <c r="F128" s="129" t="s">
        <v>677</v>
      </c>
      <c r="G128" s="130" t="s">
        <v>291</v>
      </c>
      <c r="H128" s="131">
        <v>14.5</v>
      </c>
      <c r="I128" s="132"/>
      <c r="J128" s="132">
        <f>ROUND(I128*H128,2)</f>
        <v>0</v>
      </c>
      <c r="K128" s="133"/>
      <c r="L128" s="28"/>
      <c r="M128" s="134" t="s">
        <v>1</v>
      </c>
      <c r="N128" s="135" t="s">
        <v>33</v>
      </c>
      <c r="O128" s="136">
        <v>0.629</v>
      </c>
      <c r="P128" s="136">
        <f>O128*H128</f>
        <v>9.1204999999999998</v>
      </c>
      <c r="Q128" s="136">
        <v>2.5018699999999998</v>
      </c>
      <c r="R128" s="136">
        <f>Q128*H128</f>
        <v>36.277114999999995</v>
      </c>
      <c r="S128" s="136">
        <v>0</v>
      </c>
      <c r="T128" s="137">
        <f>S128*H128</f>
        <v>0</v>
      </c>
      <c r="AR128" s="138" t="s">
        <v>131</v>
      </c>
      <c r="AT128" s="138" t="s">
        <v>127</v>
      </c>
      <c r="AU128" s="138" t="s">
        <v>76</v>
      </c>
      <c r="AY128" s="16" t="s">
        <v>124</v>
      </c>
      <c r="BE128" s="139">
        <f>IF(N128="základní",J128,0)</f>
        <v>0</v>
      </c>
      <c r="BF128" s="139">
        <f>IF(N128="snížená",J128,0)</f>
        <v>0</v>
      </c>
      <c r="BG128" s="139">
        <f>IF(N128="zákl. přenesená",J128,0)</f>
        <v>0</v>
      </c>
      <c r="BH128" s="139">
        <f>IF(N128="sníž. přenesená",J128,0)</f>
        <v>0</v>
      </c>
      <c r="BI128" s="139">
        <f>IF(N128="nulová",J128,0)</f>
        <v>0</v>
      </c>
      <c r="BJ128" s="16" t="s">
        <v>74</v>
      </c>
      <c r="BK128" s="139">
        <f>ROUND(I128*H128,2)</f>
        <v>0</v>
      </c>
      <c r="BL128" s="16" t="s">
        <v>131</v>
      </c>
      <c r="BM128" s="138" t="s">
        <v>678</v>
      </c>
    </row>
    <row r="129" spans="2:65" s="12" customFormat="1">
      <c r="B129" s="140"/>
      <c r="D129" s="141" t="s">
        <v>132</v>
      </c>
      <c r="E129" s="142" t="s">
        <v>1</v>
      </c>
      <c r="F129" s="143" t="s">
        <v>679</v>
      </c>
      <c r="H129" s="144">
        <v>14.5</v>
      </c>
      <c r="L129" s="140"/>
      <c r="M129" s="145"/>
      <c r="T129" s="146"/>
      <c r="AT129" s="142" t="s">
        <v>132</v>
      </c>
      <c r="AU129" s="142" t="s">
        <v>76</v>
      </c>
      <c r="AV129" s="12" t="s">
        <v>76</v>
      </c>
      <c r="AW129" s="12" t="s">
        <v>25</v>
      </c>
      <c r="AX129" s="12" t="s">
        <v>74</v>
      </c>
      <c r="AY129" s="142" t="s">
        <v>124</v>
      </c>
    </row>
    <row r="130" spans="2:65" s="1" customFormat="1" ht="16.5" customHeight="1">
      <c r="B130" s="126"/>
      <c r="C130" s="127" t="s">
        <v>76</v>
      </c>
      <c r="D130" s="127" t="s">
        <v>127</v>
      </c>
      <c r="E130" s="128" t="s">
        <v>680</v>
      </c>
      <c r="F130" s="129" t="s">
        <v>681</v>
      </c>
      <c r="G130" s="130" t="s">
        <v>253</v>
      </c>
      <c r="H130" s="131">
        <v>0.56799999999999995</v>
      </c>
      <c r="I130" s="132"/>
      <c r="J130" s="132">
        <f>ROUND(I130*H130,2)</f>
        <v>0</v>
      </c>
      <c r="K130" s="133"/>
      <c r="L130" s="28"/>
      <c r="M130" s="134" t="s">
        <v>1</v>
      </c>
      <c r="N130" s="135" t="s">
        <v>33</v>
      </c>
      <c r="O130" s="136">
        <v>15.231</v>
      </c>
      <c r="P130" s="136">
        <f>O130*H130</f>
        <v>8.6512079999999987</v>
      </c>
      <c r="Q130" s="136">
        <v>1.06277</v>
      </c>
      <c r="R130" s="136">
        <f>Q130*H130</f>
        <v>0.60365335999999992</v>
      </c>
      <c r="S130" s="136">
        <v>0</v>
      </c>
      <c r="T130" s="137">
        <f>S130*H130</f>
        <v>0</v>
      </c>
      <c r="AR130" s="138" t="s">
        <v>131</v>
      </c>
      <c r="AT130" s="138" t="s">
        <v>127</v>
      </c>
      <c r="AU130" s="138" t="s">
        <v>76</v>
      </c>
      <c r="AY130" s="16" t="s">
        <v>124</v>
      </c>
      <c r="BE130" s="139">
        <f>IF(N130="základní",J130,0)</f>
        <v>0</v>
      </c>
      <c r="BF130" s="139">
        <f>IF(N130="snížená",J130,0)</f>
        <v>0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16" t="s">
        <v>74</v>
      </c>
      <c r="BK130" s="139">
        <f>ROUND(I130*H130,2)</f>
        <v>0</v>
      </c>
      <c r="BL130" s="16" t="s">
        <v>131</v>
      </c>
      <c r="BM130" s="138" t="s">
        <v>682</v>
      </c>
    </row>
    <row r="131" spans="2:65" s="12" customFormat="1">
      <c r="B131" s="140"/>
      <c r="D131" s="141" t="s">
        <v>132</v>
      </c>
      <c r="E131" s="142" t="s">
        <v>1</v>
      </c>
      <c r="F131" s="143" t="s">
        <v>683</v>
      </c>
      <c r="H131" s="144">
        <v>0.56799999999999995</v>
      </c>
      <c r="L131" s="140"/>
      <c r="M131" s="145"/>
      <c r="T131" s="146"/>
      <c r="AT131" s="142" t="s">
        <v>132</v>
      </c>
      <c r="AU131" s="142" t="s">
        <v>76</v>
      </c>
      <c r="AV131" s="12" t="s">
        <v>76</v>
      </c>
      <c r="AW131" s="12" t="s">
        <v>25</v>
      </c>
      <c r="AX131" s="12" t="s">
        <v>74</v>
      </c>
      <c r="AY131" s="142" t="s">
        <v>124</v>
      </c>
    </row>
    <row r="132" spans="2:65" s="1" customFormat="1" ht="24.2" customHeight="1">
      <c r="B132" s="126"/>
      <c r="C132" s="127" t="s">
        <v>125</v>
      </c>
      <c r="D132" s="127" t="s">
        <v>127</v>
      </c>
      <c r="E132" s="128" t="s">
        <v>684</v>
      </c>
      <c r="F132" s="129" t="s">
        <v>685</v>
      </c>
      <c r="G132" s="130" t="s">
        <v>130</v>
      </c>
      <c r="H132" s="131">
        <v>58</v>
      </c>
      <c r="I132" s="132"/>
      <c r="J132" s="132">
        <f>ROUND(I132*H132,2)</f>
        <v>0</v>
      </c>
      <c r="K132" s="133"/>
      <c r="L132" s="28"/>
      <c r="M132" s="134" t="s">
        <v>1</v>
      </c>
      <c r="N132" s="135" t="s">
        <v>33</v>
      </c>
      <c r="O132" s="136">
        <v>0.12</v>
      </c>
      <c r="P132" s="136">
        <f>O132*H132</f>
        <v>6.96</v>
      </c>
      <c r="Q132" s="136">
        <v>0.57499999999999996</v>
      </c>
      <c r="R132" s="136">
        <f>Q132*H132</f>
        <v>33.349999999999994</v>
      </c>
      <c r="S132" s="136">
        <v>0</v>
      </c>
      <c r="T132" s="137">
        <f>S132*H132</f>
        <v>0</v>
      </c>
      <c r="AR132" s="138" t="s">
        <v>131</v>
      </c>
      <c r="AT132" s="138" t="s">
        <v>127</v>
      </c>
      <c r="AU132" s="138" t="s">
        <v>76</v>
      </c>
      <c r="AY132" s="16" t="s">
        <v>124</v>
      </c>
      <c r="BE132" s="139">
        <f>IF(N132="základní",J132,0)</f>
        <v>0</v>
      </c>
      <c r="BF132" s="139">
        <f>IF(N132="snížená",J132,0)</f>
        <v>0</v>
      </c>
      <c r="BG132" s="139">
        <f>IF(N132="zákl. přenesená",J132,0)</f>
        <v>0</v>
      </c>
      <c r="BH132" s="139">
        <f>IF(N132="sníž. přenesená",J132,0)</f>
        <v>0</v>
      </c>
      <c r="BI132" s="139">
        <f>IF(N132="nulová",J132,0)</f>
        <v>0</v>
      </c>
      <c r="BJ132" s="16" t="s">
        <v>74</v>
      </c>
      <c r="BK132" s="139">
        <f>ROUND(I132*H132,2)</f>
        <v>0</v>
      </c>
      <c r="BL132" s="16" t="s">
        <v>131</v>
      </c>
      <c r="BM132" s="138" t="s">
        <v>686</v>
      </c>
    </row>
    <row r="133" spans="2:65" s="1" customFormat="1" ht="24.2" customHeight="1">
      <c r="B133" s="126"/>
      <c r="C133" s="127" t="s">
        <v>131</v>
      </c>
      <c r="D133" s="127" t="s">
        <v>127</v>
      </c>
      <c r="E133" s="128" t="s">
        <v>687</v>
      </c>
      <c r="F133" s="129" t="s">
        <v>688</v>
      </c>
      <c r="G133" s="130" t="s">
        <v>130</v>
      </c>
      <c r="H133" s="131">
        <v>58</v>
      </c>
      <c r="I133" s="132"/>
      <c r="J133" s="132">
        <f>ROUND(I133*H133,2)</f>
        <v>0</v>
      </c>
      <c r="K133" s="133"/>
      <c r="L133" s="28"/>
      <c r="M133" s="134" t="s">
        <v>1</v>
      </c>
      <c r="N133" s="135" t="s">
        <v>33</v>
      </c>
      <c r="O133" s="136">
        <v>0.61</v>
      </c>
      <c r="P133" s="136">
        <f>O133*H133</f>
        <v>35.380000000000003</v>
      </c>
      <c r="Q133" s="136">
        <v>0.11303000000000001</v>
      </c>
      <c r="R133" s="136">
        <f>Q133*H133</f>
        <v>6.5557400000000001</v>
      </c>
      <c r="S133" s="136">
        <v>0</v>
      </c>
      <c r="T133" s="137">
        <f>S133*H133</f>
        <v>0</v>
      </c>
      <c r="AR133" s="138" t="s">
        <v>131</v>
      </c>
      <c r="AT133" s="138" t="s">
        <v>127</v>
      </c>
      <c r="AU133" s="138" t="s">
        <v>76</v>
      </c>
      <c r="AY133" s="16" t="s">
        <v>124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6" t="s">
        <v>74</v>
      </c>
      <c r="BK133" s="139">
        <f>ROUND(I133*H133,2)</f>
        <v>0</v>
      </c>
      <c r="BL133" s="16" t="s">
        <v>131</v>
      </c>
      <c r="BM133" s="138" t="s">
        <v>689</v>
      </c>
    </row>
    <row r="134" spans="2:65" s="1" customFormat="1" ht="24.2" customHeight="1">
      <c r="B134" s="126"/>
      <c r="C134" s="153" t="s">
        <v>149</v>
      </c>
      <c r="D134" s="153" t="s">
        <v>170</v>
      </c>
      <c r="E134" s="154" t="s">
        <v>690</v>
      </c>
      <c r="F134" s="155" t="s">
        <v>691</v>
      </c>
      <c r="G134" s="156" t="s">
        <v>130</v>
      </c>
      <c r="H134" s="157">
        <v>61.48</v>
      </c>
      <c r="I134" s="158"/>
      <c r="J134" s="158">
        <f>ROUND(I134*H134,2)</f>
        <v>0</v>
      </c>
      <c r="K134" s="159"/>
      <c r="L134" s="160"/>
      <c r="M134" s="161" t="s">
        <v>1</v>
      </c>
      <c r="N134" s="162" t="s">
        <v>33</v>
      </c>
      <c r="O134" s="136">
        <v>0</v>
      </c>
      <c r="P134" s="136">
        <f>O134*H134</f>
        <v>0</v>
      </c>
      <c r="Q134" s="136">
        <v>0.17599999999999999</v>
      </c>
      <c r="R134" s="136">
        <f>Q134*H134</f>
        <v>10.820479999999998</v>
      </c>
      <c r="S134" s="136">
        <v>0</v>
      </c>
      <c r="T134" s="137">
        <f>S134*H134</f>
        <v>0</v>
      </c>
      <c r="AR134" s="138" t="s">
        <v>146</v>
      </c>
      <c r="AT134" s="138" t="s">
        <v>170</v>
      </c>
      <c r="AU134" s="138" t="s">
        <v>76</v>
      </c>
      <c r="AY134" s="16" t="s">
        <v>124</v>
      </c>
      <c r="BE134" s="139">
        <f>IF(N134="základní",J134,0)</f>
        <v>0</v>
      </c>
      <c r="BF134" s="139">
        <f>IF(N134="snížená",J134,0)</f>
        <v>0</v>
      </c>
      <c r="BG134" s="139">
        <f>IF(N134="zákl. přenesená",J134,0)</f>
        <v>0</v>
      </c>
      <c r="BH134" s="139">
        <f>IF(N134="sníž. přenesená",J134,0)</f>
        <v>0</v>
      </c>
      <c r="BI134" s="139">
        <f>IF(N134="nulová",J134,0)</f>
        <v>0</v>
      </c>
      <c r="BJ134" s="16" t="s">
        <v>74</v>
      </c>
      <c r="BK134" s="139">
        <f>ROUND(I134*H134,2)</f>
        <v>0</v>
      </c>
      <c r="BL134" s="16" t="s">
        <v>131</v>
      </c>
      <c r="BM134" s="138" t="s">
        <v>692</v>
      </c>
    </row>
    <row r="135" spans="2:65" s="12" customFormat="1">
      <c r="B135" s="140"/>
      <c r="D135" s="141" t="s">
        <v>132</v>
      </c>
      <c r="F135" s="143" t="s">
        <v>693</v>
      </c>
      <c r="H135" s="144">
        <v>61.48</v>
      </c>
      <c r="L135" s="140"/>
      <c r="M135" s="145"/>
      <c r="T135" s="146"/>
      <c r="AT135" s="142" t="s">
        <v>132</v>
      </c>
      <c r="AU135" s="142" t="s">
        <v>76</v>
      </c>
      <c r="AV135" s="12" t="s">
        <v>76</v>
      </c>
      <c r="AW135" s="12" t="s">
        <v>3</v>
      </c>
      <c r="AX135" s="12" t="s">
        <v>74</v>
      </c>
      <c r="AY135" s="142" t="s">
        <v>124</v>
      </c>
    </row>
    <row r="136" spans="2:65" s="1" customFormat="1" ht="24.2" customHeight="1">
      <c r="B136" s="126"/>
      <c r="C136" s="127" t="s">
        <v>140</v>
      </c>
      <c r="D136" s="127" t="s">
        <v>127</v>
      </c>
      <c r="E136" s="128" t="s">
        <v>694</v>
      </c>
      <c r="F136" s="129" t="s">
        <v>695</v>
      </c>
      <c r="G136" s="130" t="s">
        <v>130</v>
      </c>
      <c r="H136" s="131">
        <v>58</v>
      </c>
      <c r="I136" s="132"/>
      <c r="J136" s="132">
        <f>ROUND(I136*H136,2)</f>
        <v>0</v>
      </c>
      <c r="K136" s="133"/>
      <c r="L136" s="28"/>
      <c r="M136" s="134" t="s">
        <v>1</v>
      </c>
      <c r="N136" s="135" t="s">
        <v>33</v>
      </c>
      <c r="O136" s="136">
        <v>0.21</v>
      </c>
      <c r="P136" s="136">
        <f>O136*H136</f>
        <v>12.18</v>
      </c>
      <c r="Q136" s="136">
        <v>0</v>
      </c>
      <c r="R136" s="136">
        <f>Q136*H136</f>
        <v>0</v>
      </c>
      <c r="S136" s="136">
        <v>0</v>
      </c>
      <c r="T136" s="137">
        <f>S136*H136</f>
        <v>0</v>
      </c>
      <c r="AR136" s="138" t="s">
        <v>131</v>
      </c>
      <c r="AT136" s="138" t="s">
        <v>127</v>
      </c>
      <c r="AU136" s="138" t="s">
        <v>76</v>
      </c>
      <c r="AY136" s="16" t="s">
        <v>124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6" t="s">
        <v>74</v>
      </c>
      <c r="BK136" s="139">
        <f>ROUND(I136*H136,2)</f>
        <v>0</v>
      </c>
      <c r="BL136" s="16" t="s">
        <v>131</v>
      </c>
      <c r="BM136" s="138" t="s">
        <v>696</v>
      </c>
    </row>
    <row r="137" spans="2:65" s="11" customFormat="1" ht="22.9" customHeight="1">
      <c r="B137" s="115"/>
      <c r="D137" s="116" t="s">
        <v>67</v>
      </c>
      <c r="E137" s="124" t="s">
        <v>140</v>
      </c>
      <c r="F137" s="124" t="s">
        <v>697</v>
      </c>
      <c r="J137" s="125">
        <f>BK137</f>
        <v>0</v>
      </c>
      <c r="L137" s="115"/>
      <c r="M137" s="119"/>
      <c r="P137" s="120">
        <f>SUM(P138:P143)</f>
        <v>4.8509999999999991</v>
      </c>
      <c r="R137" s="120">
        <f>SUM(R138:R143)</f>
        <v>7.5663900000000002</v>
      </c>
      <c r="T137" s="121">
        <f>SUM(T138:T143)</f>
        <v>0</v>
      </c>
      <c r="AR137" s="116" t="s">
        <v>74</v>
      </c>
      <c r="AT137" s="122" t="s">
        <v>67</v>
      </c>
      <c r="AU137" s="122" t="s">
        <v>74</v>
      </c>
      <c r="AY137" s="116" t="s">
        <v>124</v>
      </c>
      <c r="BK137" s="123">
        <f>SUM(BK138:BK143)</f>
        <v>0</v>
      </c>
    </row>
    <row r="138" spans="2:65" s="1" customFormat="1" ht="24.2" customHeight="1">
      <c r="B138" s="126"/>
      <c r="C138" s="127" t="s">
        <v>158</v>
      </c>
      <c r="D138" s="127" t="s">
        <v>127</v>
      </c>
      <c r="E138" s="128" t="s">
        <v>698</v>
      </c>
      <c r="F138" s="129" t="s">
        <v>699</v>
      </c>
      <c r="G138" s="130" t="s">
        <v>130</v>
      </c>
      <c r="H138" s="131">
        <v>4.5</v>
      </c>
      <c r="I138" s="132"/>
      <c r="J138" s="132">
        <f>ROUND(I138*H138,2)</f>
        <v>0</v>
      </c>
      <c r="K138" s="133"/>
      <c r="L138" s="28"/>
      <c r="M138" s="134" t="s">
        <v>1</v>
      </c>
      <c r="N138" s="135" t="s">
        <v>33</v>
      </c>
      <c r="O138" s="136">
        <v>0.10100000000000001</v>
      </c>
      <c r="P138" s="136">
        <f>O138*H138</f>
        <v>0.45450000000000002</v>
      </c>
      <c r="Q138" s="136">
        <v>0.41399999999999998</v>
      </c>
      <c r="R138" s="136">
        <f>Q138*H138</f>
        <v>1.863</v>
      </c>
      <c r="S138" s="136">
        <v>0</v>
      </c>
      <c r="T138" s="137">
        <f>S138*H138</f>
        <v>0</v>
      </c>
      <c r="AR138" s="138" t="s">
        <v>131</v>
      </c>
      <c r="AT138" s="138" t="s">
        <v>127</v>
      </c>
      <c r="AU138" s="138" t="s">
        <v>76</v>
      </c>
      <c r="AY138" s="16" t="s">
        <v>124</v>
      </c>
      <c r="BE138" s="139">
        <f>IF(N138="základní",J138,0)</f>
        <v>0</v>
      </c>
      <c r="BF138" s="139">
        <f>IF(N138="snížená",J138,0)</f>
        <v>0</v>
      </c>
      <c r="BG138" s="139">
        <f>IF(N138="zákl. přenesená",J138,0)</f>
        <v>0</v>
      </c>
      <c r="BH138" s="139">
        <f>IF(N138="sníž. přenesená",J138,0)</f>
        <v>0</v>
      </c>
      <c r="BI138" s="139">
        <f>IF(N138="nulová",J138,0)</f>
        <v>0</v>
      </c>
      <c r="BJ138" s="16" t="s">
        <v>74</v>
      </c>
      <c r="BK138" s="139">
        <f>ROUND(I138*H138,2)</f>
        <v>0</v>
      </c>
      <c r="BL138" s="16" t="s">
        <v>131</v>
      </c>
      <c r="BM138" s="138" t="s">
        <v>700</v>
      </c>
    </row>
    <row r="139" spans="2:65" s="1" customFormat="1" ht="24.2" customHeight="1">
      <c r="B139" s="126"/>
      <c r="C139" s="127" t="s">
        <v>146</v>
      </c>
      <c r="D139" s="127" t="s">
        <v>127</v>
      </c>
      <c r="E139" s="128" t="s">
        <v>701</v>
      </c>
      <c r="F139" s="129" t="s">
        <v>702</v>
      </c>
      <c r="G139" s="130" t="s">
        <v>130</v>
      </c>
      <c r="H139" s="131">
        <v>4.5</v>
      </c>
      <c r="I139" s="132"/>
      <c r="J139" s="132">
        <f>ROUND(I139*H139,2)</f>
        <v>0</v>
      </c>
      <c r="K139" s="133"/>
      <c r="L139" s="28"/>
      <c r="M139" s="134" t="s">
        <v>1</v>
      </c>
      <c r="N139" s="135" t="s">
        <v>33</v>
      </c>
      <c r="O139" s="136">
        <v>0.14799999999999999</v>
      </c>
      <c r="P139" s="136">
        <f>O139*H139</f>
        <v>0.66599999999999993</v>
      </c>
      <c r="Q139" s="136">
        <v>0.57299999999999995</v>
      </c>
      <c r="R139" s="136">
        <f>Q139*H139</f>
        <v>2.5785</v>
      </c>
      <c r="S139" s="136">
        <v>0</v>
      </c>
      <c r="T139" s="137">
        <f>S139*H139</f>
        <v>0</v>
      </c>
      <c r="AR139" s="138" t="s">
        <v>131</v>
      </c>
      <c r="AT139" s="138" t="s">
        <v>127</v>
      </c>
      <c r="AU139" s="138" t="s">
        <v>76</v>
      </c>
      <c r="AY139" s="16" t="s">
        <v>124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6" t="s">
        <v>74</v>
      </c>
      <c r="BK139" s="139">
        <f>ROUND(I139*H139,2)</f>
        <v>0</v>
      </c>
      <c r="BL139" s="16" t="s">
        <v>131</v>
      </c>
      <c r="BM139" s="138" t="s">
        <v>703</v>
      </c>
    </row>
    <row r="140" spans="2:65" s="1" customFormat="1" ht="21.75" customHeight="1">
      <c r="B140" s="126"/>
      <c r="C140" s="127" t="s">
        <v>174</v>
      </c>
      <c r="D140" s="127" t="s">
        <v>127</v>
      </c>
      <c r="E140" s="128" t="s">
        <v>704</v>
      </c>
      <c r="F140" s="129" t="s">
        <v>705</v>
      </c>
      <c r="G140" s="130" t="s">
        <v>130</v>
      </c>
      <c r="H140" s="131">
        <v>4.5</v>
      </c>
      <c r="I140" s="132"/>
      <c r="J140" s="132">
        <f>ROUND(I140*H140,2)</f>
        <v>0</v>
      </c>
      <c r="K140" s="133"/>
      <c r="L140" s="28"/>
      <c r="M140" s="134" t="s">
        <v>1</v>
      </c>
      <c r="N140" s="135" t="s">
        <v>33</v>
      </c>
      <c r="O140" s="136">
        <v>0.109</v>
      </c>
      <c r="P140" s="136">
        <f>O140*H140</f>
        <v>0.49049999999999999</v>
      </c>
      <c r="Q140" s="136">
        <v>0.46</v>
      </c>
      <c r="R140" s="136">
        <f>Q140*H140</f>
        <v>2.0700000000000003</v>
      </c>
      <c r="S140" s="136">
        <v>0</v>
      </c>
      <c r="T140" s="137">
        <f>S140*H140</f>
        <v>0</v>
      </c>
      <c r="AR140" s="138" t="s">
        <v>131</v>
      </c>
      <c r="AT140" s="138" t="s">
        <v>127</v>
      </c>
      <c r="AU140" s="138" t="s">
        <v>76</v>
      </c>
      <c r="AY140" s="16" t="s">
        <v>124</v>
      </c>
      <c r="BE140" s="139">
        <f>IF(N140="základní",J140,0)</f>
        <v>0</v>
      </c>
      <c r="BF140" s="139">
        <f>IF(N140="snížená",J140,0)</f>
        <v>0</v>
      </c>
      <c r="BG140" s="139">
        <f>IF(N140="zákl. přenesená",J140,0)</f>
        <v>0</v>
      </c>
      <c r="BH140" s="139">
        <f>IF(N140="sníž. přenesená",J140,0)</f>
        <v>0</v>
      </c>
      <c r="BI140" s="139">
        <f>IF(N140="nulová",J140,0)</f>
        <v>0</v>
      </c>
      <c r="BJ140" s="16" t="s">
        <v>74</v>
      </c>
      <c r="BK140" s="139">
        <f>ROUND(I140*H140,2)</f>
        <v>0</v>
      </c>
      <c r="BL140" s="16" t="s">
        <v>131</v>
      </c>
      <c r="BM140" s="138" t="s">
        <v>706</v>
      </c>
    </row>
    <row r="141" spans="2:65" s="1" customFormat="1" ht="24.2" customHeight="1">
      <c r="B141" s="126"/>
      <c r="C141" s="127" t="s">
        <v>152</v>
      </c>
      <c r="D141" s="127" t="s">
        <v>127</v>
      </c>
      <c r="E141" s="128" t="s">
        <v>707</v>
      </c>
      <c r="F141" s="129" t="s">
        <v>708</v>
      </c>
      <c r="G141" s="130" t="s">
        <v>130</v>
      </c>
      <c r="H141" s="131">
        <v>4.5</v>
      </c>
      <c r="I141" s="132"/>
      <c r="J141" s="132">
        <f>ROUND(I141*H141,2)</f>
        <v>0</v>
      </c>
      <c r="K141" s="133"/>
      <c r="L141" s="28"/>
      <c r="M141" s="134" t="s">
        <v>1</v>
      </c>
      <c r="N141" s="135" t="s">
        <v>33</v>
      </c>
      <c r="O141" s="136">
        <v>0.72</v>
      </c>
      <c r="P141" s="136">
        <f>O141*H141</f>
        <v>3.2399999999999998</v>
      </c>
      <c r="Q141" s="136">
        <v>8.9219999999999994E-2</v>
      </c>
      <c r="R141" s="136">
        <f>Q141*H141</f>
        <v>0.40148999999999996</v>
      </c>
      <c r="S141" s="136">
        <v>0</v>
      </c>
      <c r="T141" s="137">
        <f>S141*H141</f>
        <v>0</v>
      </c>
      <c r="AR141" s="138" t="s">
        <v>131</v>
      </c>
      <c r="AT141" s="138" t="s">
        <v>127</v>
      </c>
      <c r="AU141" s="138" t="s">
        <v>76</v>
      </c>
      <c r="AY141" s="16" t="s">
        <v>124</v>
      </c>
      <c r="BE141" s="139">
        <f>IF(N141="základní",J141,0)</f>
        <v>0</v>
      </c>
      <c r="BF141" s="139">
        <f>IF(N141="snížená",J141,0)</f>
        <v>0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16" t="s">
        <v>74</v>
      </c>
      <c r="BK141" s="139">
        <f>ROUND(I141*H141,2)</f>
        <v>0</v>
      </c>
      <c r="BL141" s="16" t="s">
        <v>131</v>
      </c>
      <c r="BM141" s="138" t="s">
        <v>709</v>
      </c>
    </row>
    <row r="142" spans="2:65" s="1" customFormat="1" ht="24.2" customHeight="1">
      <c r="B142" s="126"/>
      <c r="C142" s="153" t="s">
        <v>181</v>
      </c>
      <c r="D142" s="153" t="s">
        <v>170</v>
      </c>
      <c r="E142" s="154" t="s">
        <v>710</v>
      </c>
      <c r="F142" s="155" t="s">
        <v>711</v>
      </c>
      <c r="G142" s="156" t="s">
        <v>130</v>
      </c>
      <c r="H142" s="157">
        <v>4.95</v>
      </c>
      <c r="I142" s="158"/>
      <c r="J142" s="158">
        <f>ROUND(I142*H142,2)</f>
        <v>0</v>
      </c>
      <c r="K142" s="159"/>
      <c r="L142" s="160"/>
      <c r="M142" s="161" t="s">
        <v>1</v>
      </c>
      <c r="N142" s="162" t="s">
        <v>33</v>
      </c>
      <c r="O142" s="136">
        <v>0</v>
      </c>
      <c r="P142" s="136">
        <f>O142*H142</f>
        <v>0</v>
      </c>
      <c r="Q142" s="136">
        <v>0.13200000000000001</v>
      </c>
      <c r="R142" s="136">
        <f>Q142*H142</f>
        <v>0.65340000000000009</v>
      </c>
      <c r="S142" s="136">
        <v>0</v>
      </c>
      <c r="T142" s="137">
        <f>S142*H142</f>
        <v>0</v>
      </c>
      <c r="AR142" s="138" t="s">
        <v>146</v>
      </c>
      <c r="AT142" s="138" t="s">
        <v>170</v>
      </c>
      <c r="AU142" s="138" t="s">
        <v>76</v>
      </c>
      <c r="AY142" s="16" t="s">
        <v>124</v>
      </c>
      <c r="BE142" s="139">
        <f>IF(N142="základní",J142,0)</f>
        <v>0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6" t="s">
        <v>74</v>
      </c>
      <c r="BK142" s="139">
        <f>ROUND(I142*H142,2)</f>
        <v>0</v>
      </c>
      <c r="BL142" s="16" t="s">
        <v>131</v>
      </c>
      <c r="BM142" s="138" t="s">
        <v>712</v>
      </c>
    </row>
    <row r="143" spans="2:65" s="12" customFormat="1">
      <c r="B143" s="140"/>
      <c r="D143" s="141" t="s">
        <v>132</v>
      </c>
      <c r="F143" s="143" t="s">
        <v>713</v>
      </c>
      <c r="H143" s="144">
        <v>4.95</v>
      </c>
      <c r="L143" s="140"/>
      <c r="M143" s="145"/>
      <c r="T143" s="146"/>
      <c r="AT143" s="142" t="s">
        <v>132</v>
      </c>
      <c r="AU143" s="142" t="s">
        <v>76</v>
      </c>
      <c r="AV143" s="12" t="s">
        <v>76</v>
      </c>
      <c r="AW143" s="12" t="s">
        <v>3</v>
      </c>
      <c r="AX143" s="12" t="s">
        <v>74</v>
      </c>
      <c r="AY143" s="142" t="s">
        <v>124</v>
      </c>
    </row>
    <row r="144" spans="2:65" s="11" customFormat="1" ht="22.9" customHeight="1">
      <c r="B144" s="115"/>
      <c r="D144" s="116" t="s">
        <v>67</v>
      </c>
      <c r="E144" s="124" t="s">
        <v>158</v>
      </c>
      <c r="F144" s="124" t="s">
        <v>714</v>
      </c>
      <c r="J144" s="125">
        <f>BK144</f>
        <v>0</v>
      </c>
      <c r="L144" s="115"/>
      <c r="M144" s="119"/>
      <c r="P144" s="120">
        <f>SUM(P145:P166)</f>
        <v>173.43600000000001</v>
      </c>
      <c r="R144" s="120">
        <f>SUM(R145:R166)</f>
        <v>147.17687999999998</v>
      </c>
      <c r="T144" s="121">
        <f>SUM(T145:T166)</f>
        <v>0</v>
      </c>
      <c r="AR144" s="116" t="s">
        <v>74</v>
      </c>
      <c r="AT144" s="122" t="s">
        <v>67</v>
      </c>
      <c r="AU144" s="122" t="s">
        <v>74</v>
      </c>
      <c r="AY144" s="116" t="s">
        <v>124</v>
      </c>
      <c r="BK144" s="123">
        <f>SUM(BK145:BK166)</f>
        <v>0</v>
      </c>
    </row>
    <row r="145" spans="2:65" s="1" customFormat="1" ht="21.75" customHeight="1">
      <c r="B145" s="126"/>
      <c r="C145" s="127" t="s">
        <v>8</v>
      </c>
      <c r="D145" s="127" t="s">
        <v>127</v>
      </c>
      <c r="E145" s="128" t="s">
        <v>704</v>
      </c>
      <c r="F145" s="129" t="s">
        <v>705</v>
      </c>
      <c r="G145" s="130" t="s">
        <v>130</v>
      </c>
      <c r="H145" s="131">
        <v>150</v>
      </c>
      <c r="I145" s="132"/>
      <c r="J145" s="132">
        <f>ROUND(I145*H145,2)</f>
        <v>0</v>
      </c>
      <c r="K145" s="133"/>
      <c r="L145" s="28"/>
      <c r="M145" s="134" t="s">
        <v>1</v>
      </c>
      <c r="N145" s="135" t="s">
        <v>33</v>
      </c>
      <c r="O145" s="136">
        <v>0.109</v>
      </c>
      <c r="P145" s="136">
        <f>O145*H145</f>
        <v>16.350000000000001</v>
      </c>
      <c r="Q145" s="136">
        <v>0.46</v>
      </c>
      <c r="R145" s="136">
        <f>Q145*H145</f>
        <v>69</v>
      </c>
      <c r="S145" s="136">
        <v>0</v>
      </c>
      <c r="T145" s="137">
        <f>S145*H145</f>
        <v>0</v>
      </c>
      <c r="AR145" s="138" t="s">
        <v>131</v>
      </c>
      <c r="AT145" s="138" t="s">
        <v>127</v>
      </c>
      <c r="AU145" s="138" t="s">
        <v>76</v>
      </c>
      <c r="AY145" s="16" t="s">
        <v>124</v>
      </c>
      <c r="BE145" s="139">
        <f>IF(N145="základní",J145,0)</f>
        <v>0</v>
      </c>
      <c r="BF145" s="139">
        <f>IF(N145="snížená",J145,0)</f>
        <v>0</v>
      </c>
      <c r="BG145" s="139">
        <f>IF(N145="zákl. přenesená",J145,0)</f>
        <v>0</v>
      </c>
      <c r="BH145" s="139">
        <f>IF(N145="sníž. přenesená",J145,0)</f>
        <v>0</v>
      </c>
      <c r="BI145" s="139">
        <f>IF(N145="nulová",J145,0)</f>
        <v>0</v>
      </c>
      <c r="BJ145" s="16" t="s">
        <v>74</v>
      </c>
      <c r="BK145" s="139">
        <f>ROUND(I145*H145,2)</f>
        <v>0</v>
      </c>
      <c r="BL145" s="16" t="s">
        <v>131</v>
      </c>
      <c r="BM145" s="138" t="s">
        <v>715</v>
      </c>
    </row>
    <row r="146" spans="2:65" s="1" customFormat="1" ht="24.2" customHeight="1">
      <c r="B146" s="126"/>
      <c r="C146" s="127" t="s">
        <v>189</v>
      </c>
      <c r="D146" s="127" t="s">
        <v>127</v>
      </c>
      <c r="E146" s="128" t="s">
        <v>707</v>
      </c>
      <c r="F146" s="129" t="s">
        <v>708</v>
      </c>
      <c r="G146" s="130" t="s">
        <v>130</v>
      </c>
      <c r="H146" s="131">
        <v>150</v>
      </c>
      <c r="I146" s="132"/>
      <c r="J146" s="132">
        <f>ROUND(I146*H146,2)</f>
        <v>0</v>
      </c>
      <c r="K146" s="133"/>
      <c r="L146" s="28"/>
      <c r="M146" s="134" t="s">
        <v>1</v>
      </c>
      <c r="N146" s="135" t="s">
        <v>33</v>
      </c>
      <c r="O146" s="136">
        <v>0.72</v>
      </c>
      <c r="P146" s="136">
        <f>O146*H146</f>
        <v>108</v>
      </c>
      <c r="Q146" s="136">
        <v>8.9219999999999994E-2</v>
      </c>
      <c r="R146" s="136">
        <f>Q146*H146</f>
        <v>13.382999999999999</v>
      </c>
      <c r="S146" s="136">
        <v>0</v>
      </c>
      <c r="T146" s="137">
        <f>S146*H146</f>
        <v>0</v>
      </c>
      <c r="AR146" s="138" t="s">
        <v>131</v>
      </c>
      <c r="AT146" s="138" t="s">
        <v>127</v>
      </c>
      <c r="AU146" s="138" t="s">
        <v>76</v>
      </c>
      <c r="AY146" s="16" t="s">
        <v>124</v>
      </c>
      <c r="BE146" s="139">
        <f>IF(N146="základní",J146,0)</f>
        <v>0</v>
      </c>
      <c r="BF146" s="139">
        <f>IF(N146="snížená",J146,0)</f>
        <v>0</v>
      </c>
      <c r="BG146" s="139">
        <f>IF(N146="zákl. přenesená",J146,0)</f>
        <v>0</v>
      </c>
      <c r="BH146" s="139">
        <f>IF(N146="sníž. přenesená",J146,0)</f>
        <v>0</v>
      </c>
      <c r="BI146" s="139">
        <f>IF(N146="nulová",J146,0)</f>
        <v>0</v>
      </c>
      <c r="BJ146" s="16" t="s">
        <v>74</v>
      </c>
      <c r="BK146" s="139">
        <f>ROUND(I146*H146,2)</f>
        <v>0</v>
      </c>
      <c r="BL146" s="16" t="s">
        <v>131</v>
      </c>
      <c r="BM146" s="138" t="s">
        <v>716</v>
      </c>
    </row>
    <row r="147" spans="2:65" s="1" customFormat="1" ht="24.2" customHeight="1">
      <c r="B147" s="126"/>
      <c r="C147" s="153" t="s">
        <v>162</v>
      </c>
      <c r="D147" s="153" t="s">
        <v>170</v>
      </c>
      <c r="E147" s="154" t="s">
        <v>710</v>
      </c>
      <c r="F147" s="155" t="s">
        <v>711</v>
      </c>
      <c r="G147" s="156" t="s">
        <v>130</v>
      </c>
      <c r="H147" s="157">
        <v>159</v>
      </c>
      <c r="I147" s="158"/>
      <c r="J147" s="158">
        <f>ROUND(I147*H147,2)</f>
        <v>0</v>
      </c>
      <c r="K147" s="159"/>
      <c r="L147" s="160"/>
      <c r="M147" s="161" t="s">
        <v>1</v>
      </c>
      <c r="N147" s="162" t="s">
        <v>33</v>
      </c>
      <c r="O147" s="136">
        <v>0</v>
      </c>
      <c r="P147" s="136">
        <f>O147*H147</f>
        <v>0</v>
      </c>
      <c r="Q147" s="136">
        <v>0.13200000000000001</v>
      </c>
      <c r="R147" s="136">
        <f>Q147*H147</f>
        <v>20.988</v>
      </c>
      <c r="S147" s="136">
        <v>0</v>
      </c>
      <c r="T147" s="137">
        <f>S147*H147</f>
        <v>0</v>
      </c>
      <c r="AR147" s="138" t="s">
        <v>146</v>
      </c>
      <c r="AT147" s="138" t="s">
        <v>170</v>
      </c>
      <c r="AU147" s="138" t="s">
        <v>76</v>
      </c>
      <c r="AY147" s="16" t="s">
        <v>124</v>
      </c>
      <c r="BE147" s="139">
        <f>IF(N147="základní",J147,0)</f>
        <v>0</v>
      </c>
      <c r="BF147" s="139">
        <f>IF(N147="snížená",J147,0)</f>
        <v>0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16" t="s">
        <v>74</v>
      </c>
      <c r="BK147" s="139">
        <f>ROUND(I147*H147,2)</f>
        <v>0</v>
      </c>
      <c r="BL147" s="16" t="s">
        <v>131</v>
      </c>
      <c r="BM147" s="138" t="s">
        <v>717</v>
      </c>
    </row>
    <row r="148" spans="2:65" s="12" customFormat="1">
      <c r="B148" s="140"/>
      <c r="D148" s="141" t="s">
        <v>132</v>
      </c>
      <c r="F148" s="143" t="s">
        <v>718</v>
      </c>
      <c r="H148" s="144">
        <v>159</v>
      </c>
      <c r="L148" s="140"/>
      <c r="M148" s="145"/>
      <c r="T148" s="146"/>
      <c r="AT148" s="142" t="s">
        <v>132</v>
      </c>
      <c r="AU148" s="142" t="s">
        <v>76</v>
      </c>
      <c r="AV148" s="12" t="s">
        <v>76</v>
      </c>
      <c r="AW148" s="12" t="s">
        <v>3</v>
      </c>
      <c r="AX148" s="12" t="s">
        <v>74</v>
      </c>
      <c r="AY148" s="142" t="s">
        <v>124</v>
      </c>
    </row>
    <row r="149" spans="2:65" s="1" customFormat="1" ht="24.2" customHeight="1">
      <c r="B149" s="126"/>
      <c r="C149" s="127" t="s">
        <v>197</v>
      </c>
      <c r="D149" s="127" t="s">
        <v>127</v>
      </c>
      <c r="E149" s="128" t="s">
        <v>719</v>
      </c>
      <c r="F149" s="129" t="s">
        <v>720</v>
      </c>
      <c r="G149" s="130" t="s">
        <v>161</v>
      </c>
      <c r="H149" s="131">
        <v>135</v>
      </c>
      <c r="I149" s="132"/>
      <c r="J149" s="132">
        <f>ROUND(I149*H149,2)</f>
        <v>0</v>
      </c>
      <c r="K149" s="133"/>
      <c r="L149" s="28"/>
      <c r="M149" s="134" t="s">
        <v>1</v>
      </c>
      <c r="N149" s="135" t="s">
        <v>33</v>
      </c>
      <c r="O149" s="136">
        <v>0.26800000000000002</v>
      </c>
      <c r="P149" s="136">
        <f>O149*H149</f>
        <v>36.18</v>
      </c>
      <c r="Q149" s="136">
        <v>0.16850000000000001</v>
      </c>
      <c r="R149" s="136">
        <f>Q149*H149</f>
        <v>22.747500000000002</v>
      </c>
      <c r="S149" s="136">
        <v>0</v>
      </c>
      <c r="T149" s="137">
        <f>S149*H149</f>
        <v>0</v>
      </c>
      <c r="AR149" s="138" t="s">
        <v>131</v>
      </c>
      <c r="AT149" s="138" t="s">
        <v>127</v>
      </c>
      <c r="AU149" s="138" t="s">
        <v>76</v>
      </c>
      <c r="AY149" s="16" t="s">
        <v>124</v>
      </c>
      <c r="BE149" s="139">
        <f>IF(N149="základní",J149,0)</f>
        <v>0</v>
      </c>
      <c r="BF149" s="139">
        <f>IF(N149="snížená",J149,0)</f>
        <v>0</v>
      </c>
      <c r="BG149" s="139">
        <f>IF(N149="zákl. přenesená",J149,0)</f>
        <v>0</v>
      </c>
      <c r="BH149" s="139">
        <f>IF(N149="sníž. přenesená",J149,0)</f>
        <v>0</v>
      </c>
      <c r="BI149" s="139">
        <f>IF(N149="nulová",J149,0)</f>
        <v>0</v>
      </c>
      <c r="BJ149" s="16" t="s">
        <v>74</v>
      </c>
      <c r="BK149" s="139">
        <f>ROUND(I149*H149,2)</f>
        <v>0</v>
      </c>
      <c r="BL149" s="16" t="s">
        <v>131</v>
      </c>
      <c r="BM149" s="138" t="s">
        <v>721</v>
      </c>
    </row>
    <row r="150" spans="2:65" s="14" customFormat="1">
      <c r="B150" s="163"/>
      <c r="D150" s="141" t="s">
        <v>132</v>
      </c>
      <c r="E150" s="164" t="s">
        <v>1</v>
      </c>
      <c r="F150" s="165" t="s">
        <v>722</v>
      </c>
      <c r="H150" s="164" t="s">
        <v>1</v>
      </c>
      <c r="L150" s="163"/>
      <c r="M150" s="166"/>
      <c r="T150" s="167"/>
      <c r="AT150" s="164" t="s">
        <v>132</v>
      </c>
      <c r="AU150" s="164" t="s">
        <v>76</v>
      </c>
      <c r="AV150" s="14" t="s">
        <v>74</v>
      </c>
      <c r="AW150" s="14" t="s">
        <v>25</v>
      </c>
      <c r="AX150" s="14" t="s">
        <v>68</v>
      </c>
      <c r="AY150" s="164" t="s">
        <v>124</v>
      </c>
    </row>
    <row r="151" spans="2:65" s="12" customFormat="1">
      <c r="B151" s="140"/>
      <c r="D151" s="141" t="s">
        <v>132</v>
      </c>
      <c r="E151" s="142" t="s">
        <v>1</v>
      </c>
      <c r="F151" s="143" t="s">
        <v>723</v>
      </c>
      <c r="H151" s="144">
        <v>93</v>
      </c>
      <c r="L151" s="140"/>
      <c r="M151" s="145"/>
      <c r="T151" s="146"/>
      <c r="AT151" s="142" t="s">
        <v>132</v>
      </c>
      <c r="AU151" s="142" t="s">
        <v>76</v>
      </c>
      <c r="AV151" s="12" t="s">
        <v>76</v>
      </c>
      <c r="AW151" s="12" t="s">
        <v>25</v>
      </c>
      <c r="AX151" s="12" t="s">
        <v>68</v>
      </c>
      <c r="AY151" s="142" t="s">
        <v>124</v>
      </c>
    </row>
    <row r="152" spans="2:65" s="14" customFormat="1">
      <c r="B152" s="163"/>
      <c r="D152" s="141" t="s">
        <v>132</v>
      </c>
      <c r="E152" s="164" t="s">
        <v>1</v>
      </c>
      <c r="F152" s="165" t="s">
        <v>724</v>
      </c>
      <c r="H152" s="164" t="s">
        <v>1</v>
      </c>
      <c r="L152" s="163"/>
      <c r="M152" s="166"/>
      <c r="T152" s="167"/>
      <c r="AT152" s="164" t="s">
        <v>132</v>
      </c>
      <c r="AU152" s="164" t="s">
        <v>76</v>
      </c>
      <c r="AV152" s="14" t="s">
        <v>74</v>
      </c>
      <c r="AW152" s="14" t="s">
        <v>25</v>
      </c>
      <c r="AX152" s="14" t="s">
        <v>68</v>
      </c>
      <c r="AY152" s="164" t="s">
        <v>124</v>
      </c>
    </row>
    <row r="153" spans="2:65" s="12" customFormat="1">
      <c r="B153" s="140"/>
      <c r="D153" s="141" t="s">
        <v>132</v>
      </c>
      <c r="E153" s="142" t="s">
        <v>1</v>
      </c>
      <c r="F153" s="143" t="s">
        <v>227</v>
      </c>
      <c r="H153" s="144">
        <v>42</v>
      </c>
      <c r="L153" s="140"/>
      <c r="M153" s="145"/>
      <c r="T153" s="146"/>
      <c r="AT153" s="142" t="s">
        <v>132</v>
      </c>
      <c r="AU153" s="142" t="s">
        <v>76</v>
      </c>
      <c r="AV153" s="12" t="s">
        <v>76</v>
      </c>
      <c r="AW153" s="12" t="s">
        <v>25</v>
      </c>
      <c r="AX153" s="12" t="s">
        <v>68</v>
      </c>
      <c r="AY153" s="142" t="s">
        <v>124</v>
      </c>
    </row>
    <row r="154" spans="2:65" s="13" customFormat="1">
      <c r="B154" s="147"/>
      <c r="D154" s="141" t="s">
        <v>132</v>
      </c>
      <c r="E154" s="148" t="s">
        <v>1</v>
      </c>
      <c r="F154" s="149" t="s">
        <v>134</v>
      </c>
      <c r="H154" s="150">
        <v>135</v>
      </c>
      <c r="L154" s="147"/>
      <c r="M154" s="151"/>
      <c r="T154" s="152"/>
      <c r="AT154" s="148" t="s">
        <v>132</v>
      </c>
      <c r="AU154" s="148" t="s">
        <v>76</v>
      </c>
      <c r="AV154" s="13" t="s">
        <v>131</v>
      </c>
      <c r="AW154" s="13" t="s">
        <v>25</v>
      </c>
      <c r="AX154" s="13" t="s">
        <v>74</v>
      </c>
      <c r="AY154" s="148" t="s">
        <v>124</v>
      </c>
    </row>
    <row r="155" spans="2:65" s="1" customFormat="1" ht="16.5" customHeight="1">
      <c r="B155" s="126"/>
      <c r="C155" s="153" t="s">
        <v>173</v>
      </c>
      <c r="D155" s="153" t="s">
        <v>170</v>
      </c>
      <c r="E155" s="154" t="s">
        <v>725</v>
      </c>
      <c r="F155" s="155" t="s">
        <v>726</v>
      </c>
      <c r="G155" s="156" t="s">
        <v>161</v>
      </c>
      <c r="H155" s="157">
        <v>141.75</v>
      </c>
      <c r="I155" s="158"/>
      <c r="J155" s="158">
        <f>ROUND(I155*H155,2)</f>
        <v>0</v>
      </c>
      <c r="K155" s="159"/>
      <c r="L155" s="160"/>
      <c r="M155" s="161" t="s">
        <v>1</v>
      </c>
      <c r="N155" s="162" t="s">
        <v>33</v>
      </c>
      <c r="O155" s="136">
        <v>0</v>
      </c>
      <c r="P155" s="136">
        <f>O155*H155</f>
        <v>0</v>
      </c>
      <c r="Q155" s="136">
        <v>0.08</v>
      </c>
      <c r="R155" s="136">
        <f>Q155*H155</f>
        <v>11.34</v>
      </c>
      <c r="S155" s="136">
        <v>0</v>
      </c>
      <c r="T155" s="137">
        <f>S155*H155</f>
        <v>0</v>
      </c>
      <c r="AR155" s="138" t="s">
        <v>146</v>
      </c>
      <c r="AT155" s="138" t="s">
        <v>170</v>
      </c>
      <c r="AU155" s="138" t="s">
        <v>76</v>
      </c>
      <c r="AY155" s="16" t="s">
        <v>124</v>
      </c>
      <c r="BE155" s="139">
        <f>IF(N155="základní",J155,0)</f>
        <v>0</v>
      </c>
      <c r="BF155" s="139">
        <f>IF(N155="snížená",J155,0)</f>
        <v>0</v>
      </c>
      <c r="BG155" s="139">
        <f>IF(N155="zákl. přenesená",J155,0)</f>
        <v>0</v>
      </c>
      <c r="BH155" s="139">
        <f>IF(N155="sníž. přenesená",J155,0)</f>
        <v>0</v>
      </c>
      <c r="BI155" s="139">
        <f>IF(N155="nulová",J155,0)</f>
        <v>0</v>
      </c>
      <c r="BJ155" s="16" t="s">
        <v>74</v>
      </c>
      <c r="BK155" s="139">
        <f>ROUND(I155*H155,2)</f>
        <v>0</v>
      </c>
      <c r="BL155" s="16" t="s">
        <v>131</v>
      </c>
      <c r="BM155" s="138" t="s">
        <v>727</v>
      </c>
    </row>
    <row r="156" spans="2:65" s="12" customFormat="1">
      <c r="B156" s="140"/>
      <c r="D156" s="141" t="s">
        <v>132</v>
      </c>
      <c r="F156" s="143" t="s">
        <v>728</v>
      </c>
      <c r="H156" s="144">
        <v>141.75</v>
      </c>
      <c r="L156" s="140"/>
      <c r="M156" s="145"/>
      <c r="T156" s="146"/>
      <c r="AT156" s="142" t="s">
        <v>132</v>
      </c>
      <c r="AU156" s="142" t="s">
        <v>76</v>
      </c>
      <c r="AV156" s="12" t="s">
        <v>76</v>
      </c>
      <c r="AW156" s="12" t="s">
        <v>3</v>
      </c>
      <c r="AX156" s="12" t="s">
        <v>74</v>
      </c>
      <c r="AY156" s="142" t="s">
        <v>124</v>
      </c>
    </row>
    <row r="157" spans="2:65" s="1" customFormat="1" ht="24.2" customHeight="1">
      <c r="B157" s="126"/>
      <c r="C157" s="127" t="s">
        <v>204</v>
      </c>
      <c r="D157" s="127" t="s">
        <v>127</v>
      </c>
      <c r="E157" s="128" t="s">
        <v>729</v>
      </c>
      <c r="F157" s="129" t="s">
        <v>720</v>
      </c>
      <c r="G157" s="130" t="s">
        <v>161</v>
      </c>
      <c r="H157" s="131">
        <v>54</v>
      </c>
      <c r="I157" s="132"/>
      <c r="J157" s="132">
        <f>ROUND(I157*H157,2)</f>
        <v>0</v>
      </c>
      <c r="K157" s="133"/>
      <c r="L157" s="28"/>
      <c r="M157" s="134" t="s">
        <v>1</v>
      </c>
      <c r="N157" s="135" t="s">
        <v>33</v>
      </c>
      <c r="O157" s="136">
        <v>0.23899999999999999</v>
      </c>
      <c r="P157" s="136">
        <f>O157*H157</f>
        <v>12.905999999999999</v>
      </c>
      <c r="Q157" s="136">
        <v>0.14041999999999999</v>
      </c>
      <c r="R157" s="136">
        <f>Q157*H157</f>
        <v>7.5826799999999999</v>
      </c>
      <c r="S157" s="136">
        <v>0</v>
      </c>
      <c r="T157" s="137">
        <f>S157*H157</f>
        <v>0</v>
      </c>
      <c r="AR157" s="138" t="s">
        <v>131</v>
      </c>
      <c r="AT157" s="138" t="s">
        <v>127</v>
      </c>
      <c r="AU157" s="138" t="s">
        <v>76</v>
      </c>
      <c r="AY157" s="16" t="s">
        <v>124</v>
      </c>
      <c r="BE157" s="139">
        <f>IF(N157="základní",J157,0)</f>
        <v>0</v>
      </c>
      <c r="BF157" s="139">
        <f>IF(N157="snížená",J157,0)</f>
        <v>0</v>
      </c>
      <c r="BG157" s="139">
        <f>IF(N157="zákl. přenesená",J157,0)</f>
        <v>0</v>
      </c>
      <c r="BH157" s="139">
        <f>IF(N157="sníž. přenesená",J157,0)</f>
        <v>0</v>
      </c>
      <c r="BI157" s="139">
        <f>IF(N157="nulová",J157,0)</f>
        <v>0</v>
      </c>
      <c r="BJ157" s="16" t="s">
        <v>74</v>
      </c>
      <c r="BK157" s="139">
        <f>ROUND(I157*H157,2)</f>
        <v>0</v>
      </c>
      <c r="BL157" s="16" t="s">
        <v>131</v>
      </c>
      <c r="BM157" s="138" t="s">
        <v>730</v>
      </c>
    </row>
    <row r="158" spans="2:65" s="14" customFormat="1">
      <c r="B158" s="163"/>
      <c r="D158" s="141" t="s">
        <v>132</v>
      </c>
      <c r="E158" s="164" t="s">
        <v>1</v>
      </c>
      <c r="F158" s="165" t="s">
        <v>731</v>
      </c>
      <c r="H158" s="164" t="s">
        <v>1</v>
      </c>
      <c r="L158" s="163"/>
      <c r="M158" s="166"/>
      <c r="T158" s="167"/>
      <c r="AT158" s="164" t="s">
        <v>132</v>
      </c>
      <c r="AU158" s="164" t="s">
        <v>76</v>
      </c>
      <c r="AV158" s="14" t="s">
        <v>74</v>
      </c>
      <c r="AW158" s="14" t="s">
        <v>25</v>
      </c>
      <c r="AX158" s="14" t="s">
        <v>68</v>
      </c>
      <c r="AY158" s="164" t="s">
        <v>124</v>
      </c>
    </row>
    <row r="159" spans="2:65" s="12" customFormat="1">
      <c r="B159" s="140"/>
      <c r="D159" s="141" t="s">
        <v>132</v>
      </c>
      <c r="E159" s="142" t="s">
        <v>1</v>
      </c>
      <c r="F159" s="143" t="s">
        <v>212</v>
      </c>
      <c r="H159" s="144">
        <v>36</v>
      </c>
      <c r="L159" s="140"/>
      <c r="M159" s="145"/>
      <c r="T159" s="146"/>
      <c r="AT159" s="142" t="s">
        <v>132</v>
      </c>
      <c r="AU159" s="142" t="s">
        <v>76</v>
      </c>
      <c r="AV159" s="12" t="s">
        <v>76</v>
      </c>
      <c r="AW159" s="12" t="s">
        <v>25</v>
      </c>
      <c r="AX159" s="12" t="s">
        <v>68</v>
      </c>
      <c r="AY159" s="142" t="s">
        <v>124</v>
      </c>
    </row>
    <row r="160" spans="2:65" s="14" customFormat="1">
      <c r="B160" s="163"/>
      <c r="D160" s="141" t="s">
        <v>132</v>
      </c>
      <c r="E160" s="164" t="s">
        <v>1</v>
      </c>
      <c r="F160" s="165" t="s">
        <v>732</v>
      </c>
      <c r="H160" s="164" t="s">
        <v>1</v>
      </c>
      <c r="L160" s="163"/>
      <c r="M160" s="166"/>
      <c r="T160" s="167"/>
      <c r="AT160" s="164" t="s">
        <v>132</v>
      </c>
      <c r="AU160" s="164" t="s">
        <v>76</v>
      </c>
      <c r="AV160" s="14" t="s">
        <v>74</v>
      </c>
      <c r="AW160" s="14" t="s">
        <v>25</v>
      </c>
      <c r="AX160" s="14" t="s">
        <v>68</v>
      </c>
      <c r="AY160" s="164" t="s">
        <v>124</v>
      </c>
    </row>
    <row r="161" spans="2:65" s="12" customFormat="1">
      <c r="B161" s="140"/>
      <c r="D161" s="141" t="s">
        <v>132</v>
      </c>
      <c r="E161" s="142" t="s">
        <v>1</v>
      </c>
      <c r="F161" s="143" t="s">
        <v>177</v>
      </c>
      <c r="H161" s="144">
        <v>18</v>
      </c>
      <c r="L161" s="140"/>
      <c r="M161" s="145"/>
      <c r="T161" s="146"/>
      <c r="AT161" s="142" t="s">
        <v>132</v>
      </c>
      <c r="AU161" s="142" t="s">
        <v>76</v>
      </c>
      <c r="AV161" s="12" t="s">
        <v>76</v>
      </c>
      <c r="AW161" s="12" t="s">
        <v>25</v>
      </c>
      <c r="AX161" s="12" t="s">
        <v>68</v>
      </c>
      <c r="AY161" s="142" t="s">
        <v>124</v>
      </c>
    </row>
    <row r="162" spans="2:65" s="13" customFormat="1">
      <c r="B162" s="147"/>
      <c r="D162" s="141" t="s">
        <v>132</v>
      </c>
      <c r="E162" s="148" t="s">
        <v>1</v>
      </c>
      <c r="F162" s="149" t="s">
        <v>134</v>
      </c>
      <c r="H162" s="150">
        <v>54</v>
      </c>
      <c r="L162" s="147"/>
      <c r="M162" s="151"/>
      <c r="T162" s="152"/>
      <c r="AT162" s="148" t="s">
        <v>132</v>
      </c>
      <c r="AU162" s="148" t="s">
        <v>76</v>
      </c>
      <c r="AV162" s="13" t="s">
        <v>131</v>
      </c>
      <c r="AW162" s="13" t="s">
        <v>25</v>
      </c>
      <c r="AX162" s="13" t="s">
        <v>74</v>
      </c>
      <c r="AY162" s="148" t="s">
        <v>124</v>
      </c>
    </row>
    <row r="163" spans="2:65" s="1" customFormat="1" ht="16.5" customHeight="1">
      <c r="B163" s="126"/>
      <c r="C163" s="153" t="s">
        <v>177</v>
      </c>
      <c r="D163" s="153" t="s">
        <v>170</v>
      </c>
      <c r="E163" s="154" t="s">
        <v>733</v>
      </c>
      <c r="F163" s="155" t="s">
        <v>734</v>
      </c>
      <c r="G163" s="156" t="s">
        <v>161</v>
      </c>
      <c r="H163" s="157">
        <v>37.799999999999997</v>
      </c>
      <c r="I163" s="158"/>
      <c r="J163" s="158">
        <f>ROUND(I163*H163,2)</f>
        <v>0</v>
      </c>
      <c r="K163" s="159"/>
      <c r="L163" s="160"/>
      <c r="M163" s="161" t="s">
        <v>1</v>
      </c>
      <c r="N163" s="162" t="s">
        <v>33</v>
      </c>
      <c r="O163" s="136">
        <v>0</v>
      </c>
      <c r="P163" s="136">
        <f>O163*H163</f>
        <v>0</v>
      </c>
      <c r="Q163" s="136">
        <v>4.5999999999999999E-2</v>
      </c>
      <c r="R163" s="136">
        <f>Q163*H163</f>
        <v>1.7387999999999999</v>
      </c>
      <c r="S163" s="136">
        <v>0</v>
      </c>
      <c r="T163" s="137">
        <f>S163*H163</f>
        <v>0</v>
      </c>
      <c r="AR163" s="138" t="s">
        <v>146</v>
      </c>
      <c r="AT163" s="138" t="s">
        <v>170</v>
      </c>
      <c r="AU163" s="138" t="s">
        <v>76</v>
      </c>
      <c r="AY163" s="16" t="s">
        <v>124</v>
      </c>
      <c r="BE163" s="139">
        <f>IF(N163="základní",J163,0)</f>
        <v>0</v>
      </c>
      <c r="BF163" s="139">
        <f>IF(N163="snížená",J163,0)</f>
        <v>0</v>
      </c>
      <c r="BG163" s="139">
        <f>IF(N163="zákl. přenesená",J163,0)</f>
        <v>0</v>
      </c>
      <c r="BH163" s="139">
        <f>IF(N163="sníž. přenesená",J163,0)</f>
        <v>0</v>
      </c>
      <c r="BI163" s="139">
        <f>IF(N163="nulová",J163,0)</f>
        <v>0</v>
      </c>
      <c r="BJ163" s="16" t="s">
        <v>74</v>
      </c>
      <c r="BK163" s="139">
        <f>ROUND(I163*H163,2)</f>
        <v>0</v>
      </c>
      <c r="BL163" s="16" t="s">
        <v>131</v>
      </c>
      <c r="BM163" s="138" t="s">
        <v>735</v>
      </c>
    </row>
    <row r="164" spans="2:65" s="12" customFormat="1">
      <c r="B164" s="140"/>
      <c r="D164" s="141" t="s">
        <v>132</v>
      </c>
      <c r="F164" s="143" t="s">
        <v>736</v>
      </c>
      <c r="H164" s="144">
        <v>37.799999999999997</v>
      </c>
      <c r="L164" s="140"/>
      <c r="M164" s="145"/>
      <c r="T164" s="146"/>
      <c r="AT164" s="142" t="s">
        <v>132</v>
      </c>
      <c r="AU164" s="142" t="s">
        <v>76</v>
      </c>
      <c r="AV164" s="12" t="s">
        <v>76</v>
      </c>
      <c r="AW164" s="12" t="s">
        <v>3</v>
      </c>
      <c r="AX164" s="12" t="s">
        <v>74</v>
      </c>
      <c r="AY164" s="142" t="s">
        <v>124</v>
      </c>
    </row>
    <row r="165" spans="2:65" s="1" customFormat="1" ht="21.75" customHeight="1">
      <c r="B165" s="126"/>
      <c r="C165" s="153" t="s">
        <v>213</v>
      </c>
      <c r="D165" s="153" t="s">
        <v>170</v>
      </c>
      <c r="E165" s="154" t="s">
        <v>737</v>
      </c>
      <c r="F165" s="155" t="s">
        <v>738</v>
      </c>
      <c r="G165" s="156" t="s">
        <v>161</v>
      </c>
      <c r="H165" s="157">
        <v>18.899999999999999</v>
      </c>
      <c r="I165" s="158"/>
      <c r="J165" s="158">
        <f>ROUND(I165*H165,2)</f>
        <v>0</v>
      </c>
      <c r="K165" s="159"/>
      <c r="L165" s="160"/>
      <c r="M165" s="161" t="s">
        <v>1</v>
      </c>
      <c r="N165" s="162" t="s">
        <v>33</v>
      </c>
      <c r="O165" s="136">
        <v>0</v>
      </c>
      <c r="P165" s="136">
        <f>O165*H165</f>
        <v>0</v>
      </c>
      <c r="Q165" s="136">
        <v>2.1000000000000001E-2</v>
      </c>
      <c r="R165" s="136">
        <f>Q165*H165</f>
        <v>0.39689999999999998</v>
      </c>
      <c r="S165" s="136">
        <v>0</v>
      </c>
      <c r="T165" s="137">
        <f>S165*H165</f>
        <v>0</v>
      </c>
      <c r="AR165" s="138" t="s">
        <v>146</v>
      </c>
      <c r="AT165" s="138" t="s">
        <v>170</v>
      </c>
      <c r="AU165" s="138" t="s">
        <v>76</v>
      </c>
      <c r="AY165" s="16" t="s">
        <v>124</v>
      </c>
      <c r="BE165" s="139">
        <f>IF(N165="základní",J165,0)</f>
        <v>0</v>
      </c>
      <c r="BF165" s="139">
        <f>IF(N165="snížená",J165,0)</f>
        <v>0</v>
      </c>
      <c r="BG165" s="139">
        <f>IF(N165="zákl. přenesená",J165,0)</f>
        <v>0</v>
      </c>
      <c r="BH165" s="139">
        <f>IF(N165="sníž. přenesená",J165,0)</f>
        <v>0</v>
      </c>
      <c r="BI165" s="139">
        <f>IF(N165="nulová",J165,0)</f>
        <v>0</v>
      </c>
      <c r="BJ165" s="16" t="s">
        <v>74</v>
      </c>
      <c r="BK165" s="139">
        <f>ROUND(I165*H165,2)</f>
        <v>0</v>
      </c>
      <c r="BL165" s="16" t="s">
        <v>131</v>
      </c>
      <c r="BM165" s="138" t="s">
        <v>739</v>
      </c>
    </row>
    <row r="166" spans="2:65" s="12" customFormat="1">
      <c r="B166" s="140"/>
      <c r="D166" s="141" t="s">
        <v>132</v>
      </c>
      <c r="F166" s="143" t="s">
        <v>740</v>
      </c>
      <c r="H166" s="144">
        <v>18.899999999999999</v>
      </c>
      <c r="L166" s="140"/>
      <c r="M166" s="145"/>
      <c r="T166" s="146"/>
      <c r="AT166" s="142" t="s">
        <v>132</v>
      </c>
      <c r="AU166" s="142" t="s">
        <v>76</v>
      </c>
      <c r="AV166" s="12" t="s">
        <v>76</v>
      </c>
      <c r="AW166" s="12" t="s">
        <v>3</v>
      </c>
      <c r="AX166" s="12" t="s">
        <v>74</v>
      </c>
      <c r="AY166" s="142" t="s">
        <v>124</v>
      </c>
    </row>
    <row r="167" spans="2:65" s="11" customFormat="1" ht="22.9" customHeight="1">
      <c r="B167" s="115"/>
      <c r="D167" s="116" t="s">
        <v>67</v>
      </c>
      <c r="E167" s="124" t="s">
        <v>146</v>
      </c>
      <c r="F167" s="124" t="s">
        <v>741</v>
      </c>
      <c r="J167" s="125">
        <f>BK167</f>
        <v>0</v>
      </c>
      <c r="L167" s="115"/>
      <c r="M167" s="119"/>
      <c r="P167" s="120">
        <f>SUM(P168:P174)</f>
        <v>42.1</v>
      </c>
      <c r="R167" s="120">
        <f>SUM(R168:R174)</f>
        <v>45.006250000000001</v>
      </c>
      <c r="T167" s="121">
        <f>SUM(T168:T174)</f>
        <v>0</v>
      </c>
      <c r="AR167" s="116" t="s">
        <v>74</v>
      </c>
      <c r="AT167" s="122" t="s">
        <v>67</v>
      </c>
      <c r="AU167" s="122" t="s">
        <v>74</v>
      </c>
      <c r="AY167" s="116" t="s">
        <v>124</v>
      </c>
      <c r="BK167" s="123">
        <f>SUM(BK168:BK174)</f>
        <v>0</v>
      </c>
    </row>
    <row r="168" spans="2:65" s="1" customFormat="1" ht="24.2" customHeight="1">
      <c r="B168" s="126"/>
      <c r="C168" s="127" t="s">
        <v>180</v>
      </c>
      <c r="D168" s="127" t="s">
        <v>127</v>
      </c>
      <c r="E168" s="128" t="s">
        <v>742</v>
      </c>
      <c r="F168" s="129" t="s">
        <v>743</v>
      </c>
      <c r="G168" s="130" t="s">
        <v>291</v>
      </c>
      <c r="H168" s="131">
        <v>25</v>
      </c>
      <c r="I168" s="132"/>
      <c r="J168" s="132">
        <f>ROUND(I168*H168,2)</f>
        <v>0</v>
      </c>
      <c r="K168" s="133"/>
      <c r="L168" s="28"/>
      <c r="M168" s="134" t="s">
        <v>1</v>
      </c>
      <c r="N168" s="135" t="s">
        <v>33</v>
      </c>
      <c r="O168" s="136">
        <v>1.1040000000000001</v>
      </c>
      <c r="P168" s="136">
        <f>O168*H168</f>
        <v>27.6</v>
      </c>
      <c r="Q168" s="136">
        <v>0</v>
      </c>
      <c r="R168" s="136">
        <f>Q168*H168</f>
        <v>0</v>
      </c>
      <c r="S168" s="136">
        <v>0</v>
      </c>
      <c r="T168" s="137">
        <f>S168*H168</f>
        <v>0</v>
      </c>
      <c r="AR168" s="138" t="s">
        <v>131</v>
      </c>
      <c r="AT168" s="138" t="s">
        <v>127</v>
      </c>
      <c r="AU168" s="138" t="s">
        <v>76</v>
      </c>
      <c r="AY168" s="16" t="s">
        <v>124</v>
      </c>
      <c r="BE168" s="139">
        <f>IF(N168="základní",J168,0)</f>
        <v>0</v>
      </c>
      <c r="BF168" s="139">
        <f>IF(N168="snížená",J168,0)</f>
        <v>0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16" t="s">
        <v>74</v>
      </c>
      <c r="BK168" s="139">
        <f>ROUND(I168*H168,2)</f>
        <v>0</v>
      </c>
      <c r="BL168" s="16" t="s">
        <v>131</v>
      </c>
      <c r="BM168" s="138" t="s">
        <v>744</v>
      </c>
    </row>
    <row r="169" spans="2:65" s="12" customFormat="1">
      <c r="B169" s="140"/>
      <c r="D169" s="141" t="s">
        <v>132</v>
      </c>
      <c r="E169" s="142" t="s">
        <v>1</v>
      </c>
      <c r="F169" s="143" t="s">
        <v>745</v>
      </c>
      <c r="H169" s="144">
        <v>25</v>
      </c>
      <c r="L169" s="140"/>
      <c r="M169" s="145"/>
      <c r="T169" s="146"/>
      <c r="AT169" s="142" t="s">
        <v>132</v>
      </c>
      <c r="AU169" s="142" t="s">
        <v>76</v>
      </c>
      <c r="AV169" s="12" t="s">
        <v>76</v>
      </c>
      <c r="AW169" s="12" t="s">
        <v>25</v>
      </c>
      <c r="AX169" s="12" t="s">
        <v>74</v>
      </c>
      <c r="AY169" s="142" t="s">
        <v>124</v>
      </c>
    </row>
    <row r="170" spans="2:65" s="1" customFormat="1" ht="16.5" customHeight="1">
      <c r="B170" s="126"/>
      <c r="C170" s="153" t="s">
        <v>7</v>
      </c>
      <c r="D170" s="153" t="s">
        <v>170</v>
      </c>
      <c r="E170" s="154" t="s">
        <v>746</v>
      </c>
      <c r="F170" s="155" t="s">
        <v>747</v>
      </c>
      <c r="G170" s="156" t="s">
        <v>253</v>
      </c>
      <c r="H170" s="157">
        <v>45</v>
      </c>
      <c r="I170" s="158"/>
      <c r="J170" s="158">
        <f>ROUND(I170*H170,2)</f>
        <v>0</v>
      </c>
      <c r="K170" s="159"/>
      <c r="L170" s="160"/>
      <c r="M170" s="161" t="s">
        <v>1</v>
      </c>
      <c r="N170" s="162" t="s">
        <v>33</v>
      </c>
      <c r="O170" s="136">
        <v>0</v>
      </c>
      <c r="P170" s="136">
        <f>O170*H170</f>
        <v>0</v>
      </c>
      <c r="Q170" s="136">
        <v>1</v>
      </c>
      <c r="R170" s="136">
        <f>Q170*H170</f>
        <v>45</v>
      </c>
      <c r="S170" s="136">
        <v>0</v>
      </c>
      <c r="T170" s="137">
        <f>S170*H170</f>
        <v>0</v>
      </c>
      <c r="AR170" s="138" t="s">
        <v>146</v>
      </c>
      <c r="AT170" s="138" t="s">
        <v>170</v>
      </c>
      <c r="AU170" s="138" t="s">
        <v>76</v>
      </c>
      <c r="AY170" s="16" t="s">
        <v>124</v>
      </c>
      <c r="BE170" s="139">
        <f>IF(N170="základní",J170,0)</f>
        <v>0</v>
      </c>
      <c r="BF170" s="139">
        <f>IF(N170="snížená",J170,0)</f>
        <v>0</v>
      </c>
      <c r="BG170" s="139">
        <f>IF(N170="zákl. přenesená",J170,0)</f>
        <v>0</v>
      </c>
      <c r="BH170" s="139">
        <f>IF(N170="sníž. přenesená",J170,0)</f>
        <v>0</v>
      </c>
      <c r="BI170" s="139">
        <f>IF(N170="nulová",J170,0)</f>
        <v>0</v>
      </c>
      <c r="BJ170" s="16" t="s">
        <v>74</v>
      </c>
      <c r="BK170" s="139">
        <f>ROUND(I170*H170,2)</f>
        <v>0</v>
      </c>
      <c r="BL170" s="16" t="s">
        <v>131</v>
      </c>
      <c r="BM170" s="138" t="s">
        <v>748</v>
      </c>
    </row>
    <row r="171" spans="2:65" s="12" customFormat="1">
      <c r="B171" s="140"/>
      <c r="D171" s="141" t="s">
        <v>132</v>
      </c>
      <c r="E171" s="142" t="s">
        <v>1</v>
      </c>
      <c r="F171" s="143" t="s">
        <v>749</v>
      </c>
      <c r="H171" s="144">
        <v>45</v>
      </c>
      <c r="L171" s="140"/>
      <c r="M171" s="145"/>
      <c r="T171" s="146"/>
      <c r="AT171" s="142" t="s">
        <v>132</v>
      </c>
      <c r="AU171" s="142" t="s">
        <v>76</v>
      </c>
      <c r="AV171" s="12" t="s">
        <v>76</v>
      </c>
      <c r="AW171" s="12" t="s">
        <v>25</v>
      </c>
      <c r="AX171" s="12" t="s">
        <v>74</v>
      </c>
      <c r="AY171" s="142" t="s">
        <v>124</v>
      </c>
    </row>
    <row r="172" spans="2:65" s="1" customFormat="1" ht="24.2" customHeight="1">
      <c r="B172" s="126"/>
      <c r="C172" s="127" t="s">
        <v>184</v>
      </c>
      <c r="D172" s="127" t="s">
        <v>127</v>
      </c>
      <c r="E172" s="128" t="s">
        <v>750</v>
      </c>
      <c r="F172" s="129" t="s">
        <v>751</v>
      </c>
      <c r="G172" s="130" t="s">
        <v>130</v>
      </c>
      <c r="H172" s="131">
        <v>250</v>
      </c>
      <c r="I172" s="132"/>
      <c r="J172" s="132">
        <f>ROUND(I172*H172,2)</f>
        <v>0</v>
      </c>
      <c r="K172" s="133"/>
      <c r="L172" s="28"/>
      <c r="M172" s="134" t="s">
        <v>1</v>
      </c>
      <c r="N172" s="135" t="s">
        <v>33</v>
      </c>
      <c r="O172" s="136">
        <v>5.8000000000000003E-2</v>
      </c>
      <c r="P172" s="136">
        <f>O172*H172</f>
        <v>14.5</v>
      </c>
      <c r="Q172" s="136">
        <v>0</v>
      </c>
      <c r="R172" s="136">
        <f>Q172*H172</f>
        <v>0</v>
      </c>
      <c r="S172" s="136">
        <v>0</v>
      </c>
      <c r="T172" s="137">
        <f>S172*H172</f>
        <v>0</v>
      </c>
      <c r="AR172" s="138" t="s">
        <v>131</v>
      </c>
      <c r="AT172" s="138" t="s">
        <v>127</v>
      </c>
      <c r="AU172" s="138" t="s">
        <v>76</v>
      </c>
      <c r="AY172" s="16" t="s">
        <v>124</v>
      </c>
      <c r="BE172" s="139">
        <f>IF(N172="základní",J172,0)</f>
        <v>0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6" t="s">
        <v>74</v>
      </c>
      <c r="BK172" s="139">
        <f>ROUND(I172*H172,2)</f>
        <v>0</v>
      </c>
      <c r="BL172" s="16" t="s">
        <v>131</v>
      </c>
      <c r="BM172" s="138" t="s">
        <v>752</v>
      </c>
    </row>
    <row r="173" spans="2:65" s="1" customFormat="1" ht="16.5" customHeight="1">
      <c r="B173" s="126"/>
      <c r="C173" s="153" t="s">
        <v>231</v>
      </c>
      <c r="D173" s="153" t="s">
        <v>170</v>
      </c>
      <c r="E173" s="154" t="s">
        <v>753</v>
      </c>
      <c r="F173" s="155" t="s">
        <v>754</v>
      </c>
      <c r="G173" s="156" t="s">
        <v>755</v>
      </c>
      <c r="H173" s="157">
        <v>6.25</v>
      </c>
      <c r="I173" s="158"/>
      <c r="J173" s="158">
        <f>ROUND(I173*H173,2)</f>
        <v>0</v>
      </c>
      <c r="K173" s="159"/>
      <c r="L173" s="160"/>
      <c r="M173" s="161" t="s">
        <v>1</v>
      </c>
      <c r="N173" s="162" t="s">
        <v>33</v>
      </c>
      <c r="O173" s="136">
        <v>0</v>
      </c>
      <c r="P173" s="136">
        <f>O173*H173</f>
        <v>0</v>
      </c>
      <c r="Q173" s="136">
        <v>1E-3</v>
      </c>
      <c r="R173" s="136">
        <f>Q173*H173</f>
        <v>6.2500000000000003E-3</v>
      </c>
      <c r="S173" s="136">
        <v>0</v>
      </c>
      <c r="T173" s="137">
        <f>S173*H173</f>
        <v>0</v>
      </c>
      <c r="AR173" s="138" t="s">
        <v>146</v>
      </c>
      <c r="AT173" s="138" t="s">
        <v>170</v>
      </c>
      <c r="AU173" s="138" t="s">
        <v>76</v>
      </c>
      <c r="AY173" s="16" t="s">
        <v>124</v>
      </c>
      <c r="BE173" s="139">
        <f>IF(N173="základní",J173,0)</f>
        <v>0</v>
      </c>
      <c r="BF173" s="139">
        <f>IF(N173="snížená",J173,0)</f>
        <v>0</v>
      </c>
      <c r="BG173" s="139">
        <f>IF(N173="zákl. přenesená",J173,0)</f>
        <v>0</v>
      </c>
      <c r="BH173" s="139">
        <f>IF(N173="sníž. přenesená",J173,0)</f>
        <v>0</v>
      </c>
      <c r="BI173" s="139">
        <f>IF(N173="nulová",J173,0)</f>
        <v>0</v>
      </c>
      <c r="BJ173" s="16" t="s">
        <v>74</v>
      </c>
      <c r="BK173" s="139">
        <f>ROUND(I173*H173,2)</f>
        <v>0</v>
      </c>
      <c r="BL173" s="16" t="s">
        <v>131</v>
      </c>
      <c r="BM173" s="138" t="s">
        <v>756</v>
      </c>
    </row>
    <row r="174" spans="2:65" s="12" customFormat="1">
      <c r="B174" s="140"/>
      <c r="D174" s="141" t="s">
        <v>132</v>
      </c>
      <c r="E174" s="142" t="s">
        <v>1</v>
      </c>
      <c r="F174" s="143" t="s">
        <v>757</v>
      </c>
      <c r="H174" s="144">
        <v>6.25</v>
      </c>
      <c r="L174" s="140"/>
      <c r="M174" s="145"/>
      <c r="T174" s="146"/>
      <c r="AT174" s="142" t="s">
        <v>132</v>
      </c>
      <c r="AU174" s="142" t="s">
        <v>76</v>
      </c>
      <c r="AV174" s="12" t="s">
        <v>76</v>
      </c>
      <c r="AW174" s="12" t="s">
        <v>25</v>
      </c>
      <c r="AX174" s="12" t="s">
        <v>74</v>
      </c>
      <c r="AY174" s="142" t="s">
        <v>124</v>
      </c>
    </row>
    <row r="175" spans="2:65" s="11" customFormat="1" ht="22.9" customHeight="1">
      <c r="B175" s="115"/>
      <c r="D175" s="116" t="s">
        <v>67</v>
      </c>
      <c r="E175" s="124" t="s">
        <v>656</v>
      </c>
      <c r="F175" s="124" t="s">
        <v>657</v>
      </c>
      <c r="J175" s="125">
        <f>BK175</f>
        <v>0</v>
      </c>
      <c r="L175" s="115"/>
      <c r="M175" s="119"/>
      <c r="P175" s="120">
        <f>P176</f>
        <v>114.08072900000002</v>
      </c>
      <c r="R175" s="120">
        <f>R176</f>
        <v>0</v>
      </c>
      <c r="T175" s="121">
        <f>T176</f>
        <v>0</v>
      </c>
      <c r="AR175" s="116" t="s">
        <v>74</v>
      </c>
      <c r="AT175" s="122" t="s">
        <v>67</v>
      </c>
      <c r="AU175" s="122" t="s">
        <v>74</v>
      </c>
      <c r="AY175" s="116" t="s">
        <v>124</v>
      </c>
      <c r="BK175" s="123">
        <f>BK176</f>
        <v>0</v>
      </c>
    </row>
    <row r="176" spans="2:65" s="1" customFormat="1" ht="24.2" customHeight="1">
      <c r="B176" s="126"/>
      <c r="C176" s="127" t="s">
        <v>187</v>
      </c>
      <c r="D176" s="127" t="s">
        <v>127</v>
      </c>
      <c r="E176" s="128" t="s">
        <v>758</v>
      </c>
      <c r="F176" s="129" t="s">
        <v>759</v>
      </c>
      <c r="G176" s="130" t="s">
        <v>253</v>
      </c>
      <c r="H176" s="131">
        <v>287.35700000000003</v>
      </c>
      <c r="I176" s="132"/>
      <c r="J176" s="132">
        <f>ROUND(I176*H176,2)</f>
        <v>0</v>
      </c>
      <c r="K176" s="133"/>
      <c r="L176" s="28"/>
      <c r="M176" s="134" t="s">
        <v>1</v>
      </c>
      <c r="N176" s="135" t="s">
        <v>33</v>
      </c>
      <c r="O176" s="136">
        <v>0.39700000000000002</v>
      </c>
      <c r="P176" s="136">
        <f>O176*H176</f>
        <v>114.08072900000002</v>
      </c>
      <c r="Q176" s="136">
        <v>0</v>
      </c>
      <c r="R176" s="136">
        <f>Q176*H176</f>
        <v>0</v>
      </c>
      <c r="S176" s="136">
        <v>0</v>
      </c>
      <c r="T176" s="137">
        <f>S176*H176</f>
        <v>0</v>
      </c>
      <c r="AR176" s="138" t="s">
        <v>131</v>
      </c>
      <c r="AT176" s="138" t="s">
        <v>127</v>
      </c>
      <c r="AU176" s="138" t="s">
        <v>76</v>
      </c>
      <c r="AY176" s="16" t="s">
        <v>124</v>
      </c>
      <c r="BE176" s="139">
        <f>IF(N176="základní",J176,0)</f>
        <v>0</v>
      </c>
      <c r="BF176" s="139">
        <f>IF(N176="snížená",J176,0)</f>
        <v>0</v>
      </c>
      <c r="BG176" s="139">
        <f>IF(N176="zákl. přenesená",J176,0)</f>
        <v>0</v>
      </c>
      <c r="BH176" s="139">
        <f>IF(N176="sníž. přenesená",J176,0)</f>
        <v>0</v>
      </c>
      <c r="BI176" s="139">
        <f>IF(N176="nulová",J176,0)</f>
        <v>0</v>
      </c>
      <c r="BJ176" s="16" t="s">
        <v>74</v>
      </c>
      <c r="BK176" s="139">
        <f>ROUND(I176*H176,2)</f>
        <v>0</v>
      </c>
      <c r="BL176" s="16" t="s">
        <v>131</v>
      </c>
      <c r="BM176" s="138" t="s">
        <v>760</v>
      </c>
    </row>
    <row r="177" spans="2:65" s="11" customFormat="1" ht="22.9" customHeight="1">
      <c r="B177" s="115"/>
      <c r="D177" s="116" t="s">
        <v>67</v>
      </c>
      <c r="E177" s="124" t="s">
        <v>174</v>
      </c>
      <c r="F177" s="124" t="s">
        <v>761</v>
      </c>
      <c r="J177" s="125">
        <f>BK177</f>
        <v>0</v>
      </c>
      <c r="L177" s="115"/>
      <c r="M177" s="119"/>
      <c r="P177" s="120">
        <f>SUM(P178:P187)</f>
        <v>152.58058200000002</v>
      </c>
      <c r="R177" s="120">
        <f>SUM(R178:R187)</f>
        <v>340.82729999999998</v>
      </c>
      <c r="T177" s="121">
        <f>SUM(T178:T187)</f>
        <v>0</v>
      </c>
      <c r="AR177" s="116" t="s">
        <v>74</v>
      </c>
      <c r="AT177" s="122" t="s">
        <v>67</v>
      </c>
      <c r="AU177" s="122" t="s">
        <v>74</v>
      </c>
      <c r="AY177" s="116" t="s">
        <v>124</v>
      </c>
      <c r="BK177" s="123">
        <f>SUM(BK178:BK187)</f>
        <v>0</v>
      </c>
    </row>
    <row r="178" spans="2:65" s="1" customFormat="1" ht="33" customHeight="1">
      <c r="B178" s="126"/>
      <c r="C178" s="127" t="s">
        <v>244</v>
      </c>
      <c r="D178" s="127" t="s">
        <v>127</v>
      </c>
      <c r="E178" s="128" t="s">
        <v>762</v>
      </c>
      <c r="F178" s="129" t="s">
        <v>763</v>
      </c>
      <c r="G178" s="130" t="s">
        <v>130</v>
      </c>
      <c r="H178" s="131">
        <v>198</v>
      </c>
      <c r="I178" s="132"/>
      <c r="J178" s="132">
        <f>ROUND(I178*H178,2)</f>
        <v>0</v>
      </c>
      <c r="K178" s="133"/>
      <c r="L178" s="28"/>
      <c r="M178" s="134" t="s">
        <v>1</v>
      </c>
      <c r="N178" s="135" t="s">
        <v>33</v>
      </c>
      <c r="O178" s="136">
        <v>8.3000000000000004E-2</v>
      </c>
      <c r="P178" s="136">
        <f>O178*H178</f>
        <v>16.434000000000001</v>
      </c>
      <c r="Q178" s="136">
        <v>0.15559000000000001</v>
      </c>
      <c r="R178" s="136">
        <f>Q178*H178</f>
        <v>30.806820000000002</v>
      </c>
      <c r="S178" s="136">
        <v>0</v>
      </c>
      <c r="T178" s="137">
        <f>S178*H178</f>
        <v>0</v>
      </c>
      <c r="AR178" s="138" t="s">
        <v>131</v>
      </c>
      <c r="AT178" s="138" t="s">
        <v>127</v>
      </c>
      <c r="AU178" s="138" t="s">
        <v>76</v>
      </c>
      <c r="AY178" s="16" t="s">
        <v>124</v>
      </c>
      <c r="BE178" s="139">
        <f>IF(N178="základní",J178,0)</f>
        <v>0</v>
      </c>
      <c r="BF178" s="139">
        <f>IF(N178="snížená",J178,0)</f>
        <v>0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16" t="s">
        <v>74</v>
      </c>
      <c r="BK178" s="139">
        <f>ROUND(I178*H178,2)</f>
        <v>0</v>
      </c>
      <c r="BL178" s="16" t="s">
        <v>131</v>
      </c>
      <c r="BM178" s="138" t="s">
        <v>764</v>
      </c>
    </row>
    <row r="179" spans="2:65" s="1" customFormat="1" ht="24.2" customHeight="1">
      <c r="B179" s="126"/>
      <c r="C179" s="127" t="s">
        <v>192</v>
      </c>
      <c r="D179" s="127" t="s">
        <v>127</v>
      </c>
      <c r="E179" s="128" t="s">
        <v>765</v>
      </c>
      <c r="F179" s="129" t="s">
        <v>766</v>
      </c>
      <c r="G179" s="130" t="s">
        <v>130</v>
      </c>
      <c r="H179" s="131">
        <v>198</v>
      </c>
      <c r="I179" s="132"/>
      <c r="J179" s="132">
        <f>ROUND(I179*H179,2)</f>
        <v>0</v>
      </c>
      <c r="K179" s="133"/>
      <c r="L179" s="28"/>
      <c r="M179" s="134" t="s">
        <v>1</v>
      </c>
      <c r="N179" s="135" t="s">
        <v>33</v>
      </c>
      <c r="O179" s="136">
        <v>0.311</v>
      </c>
      <c r="P179" s="136">
        <f>O179*H179</f>
        <v>61.578000000000003</v>
      </c>
      <c r="Q179" s="136">
        <v>0.23338999999999999</v>
      </c>
      <c r="R179" s="136">
        <f>Q179*H179</f>
        <v>46.211219999999997</v>
      </c>
      <c r="S179" s="136">
        <v>0</v>
      </c>
      <c r="T179" s="137">
        <f>S179*H179</f>
        <v>0</v>
      </c>
      <c r="AR179" s="138" t="s">
        <v>131</v>
      </c>
      <c r="AT179" s="138" t="s">
        <v>127</v>
      </c>
      <c r="AU179" s="138" t="s">
        <v>76</v>
      </c>
      <c r="AY179" s="16" t="s">
        <v>124</v>
      </c>
      <c r="BE179" s="139">
        <f>IF(N179="základní",J179,0)</f>
        <v>0</v>
      </c>
      <c r="BF179" s="139">
        <f>IF(N179="snížená",J179,0)</f>
        <v>0</v>
      </c>
      <c r="BG179" s="139">
        <f>IF(N179="zákl. přenesená",J179,0)</f>
        <v>0</v>
      </c>
      <c r="BH179" s="139">
        <f>IF(N179="sníž. přenesená",J179,0)</f>
        <v>0</v>
      </c>
      <c r="BI179" s="139">
        <f>IF(N179="nulová",J179,0)</f>
        <v>0</v>
      </c>
      <c r="BJ179" s="16" t="s">
        <v>74</v>
      </c>
      <c r="BK179" s="139">
        <f>ROUND(I179*H179,2)</f>
        <v>0</v>
      </c>
      <c r="BL179" s="16" t="s">
        <v>131</v>
      </c>
      <c r="BM179" s="138" t="s">
        <v>767</v>
      </c>
    </row>
    <row r="180" spans="2:65" s="1" customFormat="1" ht="21.75" customHeight="1">
      <c r="B180" s="126"/>
      <c r="C180" s="127" t="s">
        <v>255</v>
      </c>
      <c r="D180" s="127" t="s">
        <v>127</v>
      </c>
      <c r="E180" s="128" t="s">
        <v>768</v>
      </c>
      <c r="F180" s="129" t="s">
        <v>769</v>
      </c>
      <c r="G180" s="130" t="s">
        <v>130</v>
      </c>
      <c r="H180" s="131">
        <v>396</v>
      </c>
      <c r="I180" s="132"/>
      <c r="J180" s="132">
        <f>ROUND(I180*H180,2)</f>
        <v>0</v>
      </c>
      <c r="K180" s="133"/>
      <c r="L180" s="28"/>
      <c r="M180" s="134" t="s">
        <v>1</v>
      </c>
      <c r="N180" s="135" t="s">
        <v>33</v>
      </c>
      <c r="O180" s="136">
        <v>2E-3</v>
      </c>
      <c r="P180" s="136">
        <f>O180*H180</f>
        <v>0.79200000000000004</v>
      </c>
      <c r="Q180" s="136">
        <v>4.0999999999999999E-4</v>
      </c>
      <c r="R180" s="136">
        <f>Q180*H180</f>
        <v>0.16236</v>
      </c>
      <c r="S180" s="136">
        <v>0</v>
      </c>
      <c r="T180" s="137">
        <f>S180*H180</f>
        <v>0</v>
      </c>
      <c r="AR180" s="138" t="s">
        <v>131</v>
      </c>
      <c r="AT180" s="138" t="s">
        <v>127</v>
      </c>
      <c r="AU180" s="138" t="s">
        <v>76</v>
      </c>
      <c r="AY180" s="16" t="s">
        <v>124</v>
      </c>
      <c r="BE180" s="139">
        <f>IF(N180="základní",J180,0)</f>
        <v>0</v>
      </c>
      <c r="BF180" s="139">
        <f>IF(N180="snížená",J180,0)</f>
        <v>0</v>
      </c>
      <c r="BG180" s="139">
        <f>IF(N180="zákl. přenesená",J180,0)</f>
        <v>0</v>
      </c>
      <c r="BH180" s="139">
        <f>IF(N180="sníž. přenesená",J180,0)</f>
        <v>0</v>
      </c>
      <c r="BI180" s="139">
        <f>IF(N180="nulová",J180,0)</f>
        <v>0</v>
      </c>
      <c r="BJ180" s="16" t="s">
        <v>74</v>
      </c>
      <c r="BK180" s="139">
        <f>ROUND(I180*H180,2)</f>
        <v>0</v>
      </c>
      <c r="BL180" s="16" t="s">
        <v>131</v>
      </c>
      <c r="BM180" s="138" t="s">
        <v>770</v>
      </c>
    </row>
    <row r="181" spans="2:65" s="12" customFormat="1">
      <c r="B181" s="140"/>
      <c r="D181" s="141" t="s">
        <v>132</v>
      </c>
      <c r="E181" s="142" t="s">
        <v>1</v>
      </c>
      <c r="F181" s="143" t="s">
        <v>771</v>
      </c>
      <c r="H181" s="144">
        <v>396</v>
      </c>
      <c r="L181" s="140"/>
      <c r="M181" s="145"/>
      <c r="T181" s="146"/>
      <c r="AT181" s="142" t="s">
        <v>132</v>
      </c>
      <c r="AU181" s="142" t="s">
        <v>76</v>
      </c>
      <c r="AV181" s="12" t="s">
        <v>76</v>
      </c>
      <c r="AW181" s="12" t="s">
        <v>25</v>
      </c>
      <c r="AX181" s="12" t="s">
        <v>74</v>
      </c>
      <c r="AY181" s="142" t="s">
        <v>124</v>
      </c>
    </row>
    <row r="182" spans="2:65" s="1" customFormat="1" ht="24.2" customHeight="1">
      <c r="B182" s="126"/>
      <c r="C182" s="127" t="s">
        <v>195</v>
      </c>
      <c r="D182" s="127" t="s">
        <v>127</v>
      </c>
      <c r="E182" s="128" t="s">
        <v>772</v>
      </c>
      <c r="F182" s="129" t="s">
        <v>773</v>
      </c>
      <c r="G182" s="130" t="s">
        <v>130</v>
      </c>
      <c r="H182" s="131">
        <v>198</v>
      </c>
      <c r="I182" s="132"/>
      <c r="J182" s="132">
        <f t="shared" ref="J182:J187" si="0">ROUND(I182*H182,2)</f>
        <v>0</v>
      </c>
      <c r="K182" s="133"/>
      <c r="L182" s="28"/>
      <c r="M182" s="134" t="s">
        <v>1</v>
      </c>
      <c r="N182" s="135" t="s">
        <v>33</v>
      </c>
      <c r="O182" s="136">
        <v>2.9000000000000001E-2</v>
      </c>
      <c r="P182" s="136">
        <f t="shared" ref="P182:P187" si="1">O182*H182</f>
        <v>5.742</v>
      </c>
      <c r="Q182" s="136">
        <v>0.51085999999999998</v>
      </c>
      <c r="R182" s="136">
        <f t="shared" ref="R182:R187" si="2">Q182*H182</f>
        <v>101.15028</v>
      </c>
      <c r="S182" s="136">
        <v>0</v>
      </c>
      <c r="T182" s="137">
        <f t="shared" ref="T182:T187" si="3">S182*H182</f>
        <v>0</v>
      </c>
      <c r="AR182" s="138" t="s">
        <v>131</v>
      </c>
      <c r="AT182" s="138" t="s">
        <v>127</v>
      </c>
      <c r="AU182" s="138" t="s">
        <v>76</v>
      </c>
      <c r="AY182" s="16" t="s">
        <v>124</v>
      </c>
      <c r="BE182" s="139">
        <f t="shared" ref="BE182:BE187" si="4">IF(N182="základní",J182,0)</f>
        <v>0</v>
      </c>
      <c r="BF182" s="139">
        <f t="shared" ref="BF182:BF187" si="5">IF(N182="snížená",J182,0)</f>
        <v>0</v>
      </c>
      <c r="BG182" s="139">
        <f t="shared" ref="BG182:BG187" si="6">IF(N182="zákl. přenesená",J182,0)</f>
        <v>0</v>
      </c>
      <c r="BH182" s="139">
        <f t="shared" ref="BH182:BH187" si="7">IF(N182="sníž. přenesená",J182,0)</f>
        <v>0</v>
      </c>
      <c r="BI182" s="139">
        <f t="shared" ref="BI182:BI187" si="8">IF(N182="nulová",J182,0)</f>
        <v>0</v>
      </c>
      <c r="BJ182" s="16" t="s">
        <v>74</v>
      </c>
      <c r="BK182" s="139">
        <f t="shared" ref="BK182:BK187" si="9">ROUND(I182*H182,2)</f>
        <v>0</v>
      </c>
      <c r="BL182" s="16" t="s">
        <v>131</v>
      </c>
      <c r="BM182" s="138" t="s">
        <v>774</v>
      </c>
    </row>
    <row r="183" spans="2:65" s="1" customFormat="1" ht="24.2" customHeight="1">
      <c r="B183" s="126"/>
      <c r="C183" s="127" t="s">
        <v>265</v>
      </c>
      <c r="D183" s="127" t="s">
        <v>127</v>
      </c>
      <c r="E183" s="128" t="s">
        <v>775</v>
      </c>
      <c r="F183" s="129" t="s">
        <v>776</v>
      </c>
      <c r="G183" s="130" t="s">
        <v>130</v>
      </c>
      <c r="H183" s="131">
        <v>198</v>
      </c>
      <c r="I183" s="132"/>
      <c r="J183" s="132">
        <f t="shared" si="0"/>
        <v>0</v>
      </c>
      <c r="K183" s="133"/>
      <c r="L183" s="28"/>
      <c r="M183" s="134" t="s">
        <v>1</v>
      </c>
      <c r="N183" s="135" t="s">
        <v>33</v>
      </c>
      <c r="O183" s="136">
        <v>9.4E-2</v>
      </c>
      <c r="P183" s="136">
        <f t="shared" si="1"/>
        <v>18.611999999999998</v>
      </c>
      <c r="Q183" s="136">
        <v>0.34499999999999997</v>
      </c>
      <c r="R183" s="136">
        <f t="shared" si="2"/>
        <v>68.309999999999988</v>
      </c>
      <c r="S183" s="136">
        <v>0</v>
      </c>
      <c r="T183" s="137">
        <f t="shared" si="3"/>
        <v>0</v>
      </c>
      <c r="AR183" s="138" t="s">
        <v>131</v>
      </c>
      <c r="AT183" s="138" t="s">
        <v>127</v>
      </c>
      <c r="AU183" s="138" t="s">
        <v>76</v>
      </c>
      <c r="AY183" s="16" t="s">
        <v>124</v>
      </c>
      <c r="BE183" s="139">
        <f t="shared" si="4"/>
        <v>0</v>
      </c>
      <c r="BF183" s="139">
        <f t="shared" si="5"/>
        <v>0</v>
      </c>
      <c r="BG183" s="139">
        <f t="shared" si="6"/>
        <v>0</v>
      </c>
      <c r="BH183" s="139">
        <f t="shared" si="7"/>
        <v>0</v>
      </c>
      <c r="BI183" s="139">
        <f t="shared" si="8"/>
        <v>0</v>
      </c>
      <c r="BJ183" s="16" t="s">
        <v>74</v>
      </c>
      <c r="BK183" s="139">
        <f t="shared" si="9"/>
        <v>0</v>
      </c>
      <c r="BL183" s="16" t="s">
        <v>131</v>
      </c>
      <c r="BM183" s="138" t="s">
        <v>777</v>
      </c>
    </row>
    <row r="184" spans="2:65" s="1" customFormat="1" ht="24.2" customHeight="1">
      <c r="B184" s="126"/>
      <c r="C184" s="127" t="s">
        <v>200</v>
      </c>
      <c r="D184" s="127" t="s">
        <v>127</v>
      </c>
      <c r="E184" s="128" t="s">
        <v>778</v>
      </c>
      <c r="F184" s="129" t="s">
        <v>779</v>
      </c>
      <c r="G184" s="130" t="s">
        <v>130</v>
      </c>
      <c r="H184" s="131">
        <v>198</v>
      </c>
      <c r="I184" s="132"/>
      <c r="J184" s="132">
        <f t="shared" si="0"/>
        <v>0</v>
      </c>
      <c r="K184" s="133"/>
      <c r="L184" s="28"/>
      <c r="M184" s="134" t="s">
        <v>1</v>
      </c>
      <c r="N184" s="135" t="s">
        <v>33</v>
      </c>
      <c r="O184" s="136">
        <v>0.08</v>
      </c>
      <c r="P184" s="136">
        <f t="shared" si="1"/>
        <v>15.84</v>
      </c>
      <c r="Q184" s="136">
        <v>6.8999999999999997E-4</v>
      </c>
      <c r="R184" s="136">
        <f t="shared" si="2"/>
        <v>0.13661999999999999</v>
      </c>
      <c r="S184" s="136">
        <v>0</v>
      </c>
      <c r="T184" s="137">
        <f t="shared" si="3"/>
        <v>0</v>
      </c>
      <c r="AR184" s="138" t="s">
        <v>131</v>
      </c>
      <c r="AT184" s="138" t="s">
        <v>127</v>
      </c>
      <c r="AU184" s="138" t="s">
        <v>76</v>
      </c>
      <c r="AY184" s="16" t="s">
        <v>124</v>
      </c>
      <c r="BE184" s="139">
        <f t="shared" si="4"/>
        <v>0</v>
      </c>
      <c r="BF184" s="139">
        <f t="shared" si="5"/>
        <v>0</v>
      </c>
      <c r="BG184" s="139">
        <f t="shared" si="6"/>
        <v>0</v>
      </c>
      <c r="BH184" s="139">
        <f t="shared" si="7"/>
        <v>0</v>
      </c>
      <c r="BI184" s="139">
        <f t="shared" si="8"/>
        <v>0</v>
      </c>
      <c r="BJ184" s="16" t="s">
        <v>74</v>
      </c>
      <c r="BK184" s="139">
        <f t="shared" si="9"/>
        <v>0</v>
      </c>
      <c r="BL184" s="16" t="s">
        <v>131</v>
      </c>
      <c r="BM184" s="138" t="s">
        <v>780</v>
      </c>
    </row>
    <row r="185" spans="2:65" s="1" customFormat="1" ht="24.2" customHeight="1">
      <c r="B185" s="126"/>
      <c r="C185" s="127" t="s">
        <v>273</v>
      </c>
      <c r="D185" s="127" t="s">
        <v>127</v>
      </c>
      <c r="E185" s="128" t="s">
        <v>781</v>
      </c>
      <c r="F185" s="129" t="s">
        <v>782</v>
      </c>
      <c r="G185" s="130" t="s">
        <v>130</v>
      </c>
      <c r="H185" s="131">
        <v>198</v>
      </c>
      <c r="I185" s="132"/>
      <c r="J185" s="132">
        <f t="shared" si="0"/>
        <v>0</v>
      </c>
      <c r="K185" s="133"/>
      <c r="L185" s="28"/>
      <c r="M185" s="134" t="s">
        <v>1</v>
      </c>
      <c r="N185" s="135" t="s">
        <v>33</v>
      </c>
      <c r="O185" s="136">
        <v>2.5000000000000001E-2</v>
      </c>
      <c r="P185" s="136">
        <f t="shared" si="1"/>
        <v>4.95</v>
      </c>
      <c r="Q185" s="136">
        <v>0</v>
      </c>
      <c r="R185" s="136">
        <f t="shared" si="2"/>
        <v>0</v>
      </c>
      <c r="S185" s="136">
        <v>0</v>
      </c>
      <c r="T185" s="137">
        <f t="shared" si="3"/>
        <v>0</v>
      </c>
      <c r="AR185" s="138" t="s">
        <v>131</v>
      </c>
      <c r="AT185" s="138" t="s">
        <v>127</v>
      </c>
      <c r="AU185" s="138" t="s">
        <v>76</v>
      </c>
      <c r="AY185" s="16" t="s">
        <v>124</v>
      </c>
      <c r="BE185" s="139">
        <f t="shared" si="4"/>
        <v>0</v>
      </c>
      <c r="BF185" s="139">
        <f t="shared" si="5"/>
        <v>0</v>
      </c>
      <c r="BG185" s="139">
        <f t="shared" si="6"/>
        <v>0</v>
      </c>
      <c r="BH185" s="139">
        <f t="shared" si="7"/>
        <v>0</v>
      </c>
      <c r="BI185" s="139">
        <f t="shared" si="8"/>
        <v>0</v>
      </c>
      <c r="BJ185" s="16" t="s">
        <v>74</v>
      </c>
      <c r="BK185" s="139">
        <f t="shared" si="9"/>
        <v>0</v>
      </c>
      <c r="BL185" s="16" t="s">
        <v>131</v>
      </c>
      <c r="BM185" s="138" t="s">
        <v>783</v>
      </c>
    </row>
    <row r="186" spans="2:65" s="1" customFormat="1" ht="37.9" customHeight="1">
      <c r="B186" s="126"/>
      <c r="C186" s="127" t="s">
        <v>203</v>
      </c>
      <c r="D186" s="127" t="s">
        <v>127</v>
      </c>
      <c r="E186" s="128" t="s">
        <v>784</v>
      </c>
      <c r="F186" s="129" t="s">
        <v>785</v>
      </c>
      <c r="G186" s="130" t="s">
        <v>130</v>
      </c>
      <c r="H186" s="131">
        <v>198</v>
      </c>
      <c r="I186" s="132"/>
      <c r="J186" s="132">
        <f t="shared" si="0"/>
        <v>0</v>
      </c>
      <c r="K186" s="133"/>
      <c r="L186" s="28"/>
      <c r="M186" s="134" t="s">
        <v>1</v>
      </c>
      <c r="N186" s="135" t="s">
        <v>33</v>
      </c>
      <c r="O186" s="136">
        <v>3.1E-2</v>
      </c>
      <c r="P186" s="136">
        <f t="shared" si="1"/>
        <v>6.1379999999999999</v>
      </c>
      <c r="Q186" s="136">
        <v>0.47499999999999998</v>
      </c>
      <c r="R186" s="136">
        <f t="shared" si="2"/>
        <v>94.05</v>
      </c>
      <c r="S186" s="136">
        <v>0</v>
      </c>
      <c r="T186" s="137">
        <f t="shared" si="3"/>
        <v>0</v>
      </c>
      <c r="AR186" s="138" t="s">
        <v>131</v>
      </c>
      <c r="AT186" s="138" t="s">
        <v>127</v>
      </c>
      <c r="AU186" s="138" t="s">
        <v>76</v>
      </c>
      <c r="AY186" s="16" t="s">
        <v>124</v>
      </c>
      <c r="BE186" s="139">
        <f t="shared" si="4"/>
        <v>0</v>
      </c>
      <c r="BF186" s="139">
        <f t="shared" si="5"/>
        <v>0</v>
      </c>
      <c r="BG186" s="139">
        <f t="shared" si="6"/>
        <v>0</v>
      </c>
      <c r="BH186" s="139">
        <f t="shared" si="7"/>
        <v>0</v>
      </c>
      <c r="BI186" s="139">
        <f t="shared" si="8"/>
        <v>0</v>
      </c>
      <c r="BJ186" s="16" t="s">
        <v>74</v>
      </c>
      <c r="BK186" s="139">
        <f t="shared" si="9"/>
        <v>0</v>
      </c>
      <c r="BL186" s="16" t="s">
        <v>131</v>
      </c>
      <c r="BM186" s="138" t="s">
        <v>786</v>
      </c>
    </row>
    <row r="187" spans="2:65" s="1" customFormat="1" ht="33" customHeight="1">
      <c r="B187" s="126"/>
      <c r="C187" s="127" t="s">
        <v>280</v>
      </c>
      <c r="D187" s="127" t="s">
        <v>127</v>
      </c>
      <c r="E187" s="128" t="s">
        <v>787</v>
      </c>
      <c r="F187" s="129" t="s">
        <v>788</v>
      </c>
      <c r="G187" s="130" t="s">
        <v>253</v>
      </c>
      <c r="H187" s="131">
        <v>340.827</v>
      </c>
      <c r="I187" s="132"/>
      <c r="J187" s="132">
        <f t="shared" si="0"/>
        <v>0</v>
      </c>
      <c r="K187" s="133"/>
      <c r="L187" s="28"/>
      <c r="M187" s="134" t="s">
        <v>1</v>
      </c>
      <c r="N187" s="135" t="s">
        <v>33</v>
      </c>
      <c r="O187" s="136">
        <v>6.6000000000000003E-2</v>
      </c>
      <c r="P187" s="136">
        <f t="shared" si="1"/>
        <v>22.494582000000001</v>
      </c>
      <c r="Q187" s="136">
        <v>0</v>
      </c>
      <c r="R187" s="136">
        <f t="shared" si="2"/>
        <v>0</v>
      </c>
      <c r="S187" s="136">
        <v>0</v>
      </c>
      <c r="T187" s="137">
        <f t="shared" si="3"/>
        <v>0</v>
      </c>
      <c r="AR187" s="138" t="s">
        <v>131</v>
      </c>
      <c r="AT187" s="138" t="s">
        <v>127</v>
      </c>
      <c r="AU187" s="138" t="s">
        <v>76</v>
      </c>
      <c r="AY187" s="16" t="s">
        <v>124</v>
      </c>
      <c r="BE187" s="139">
        <f t="shared" si="4"/>
        <v>0</v>
      </c>
      <c r="BF187" s="139">
        <f t="shared" si="5"/>
        <v>0</v>
      </c>
      <c r="BG187" s="139">
        <f t="shared" si="6"/>
        <v>0</v>
      </c>
      <c r="BH187" s="139">
        <f t="shared" si="7"/>
        <v>0</v>
      </c>
      <c r="BI187" s="139">
        <f t="shared" si="8"/>
        <v>0</v>
      </c>
      <c r="BJ187" s="16" t="s">
        <v>74</v>
      </c>
      <c r="BK187" s="139">
        <f t="shared" si="9"/>
        <v>0</v>
      </c>
      <c r="BL187" s="16" t="s">
        <v>131</v>
      </c>
      <c r="BM187" s="138" t="s">
        <v>789</v>
      </c>
    </row>
    <row r="188" spans="2:65" s="11" customFormat="1" ht="22.9" customHeight="1">
      <c r="B188" s="115"/>
      <c r="D188" s="116" t="s">
        <v>67</v>
      </c>
      <c r="E188" s="124" t="s">
        <v>345</v>
      </c>
      <c r="F188" s="124" t="s">
        <v>790</v>
      </c>
      <c r="J188" s="125">
        <f>BK188</f>
        <v>0</v>
      </c>
      <c r="L188" s="115"/>
      <c r="M188" s="119"/>
      <c r="P188" s="120">
        <f>SUM(P189:P218)</f>
        <v>413.605661</v>
      </c>
      <c r="R188" s="120">
        <f>SUM(R189:R218)</f>
        <v>0</v>
      </c>
      <c r="T188" s="121">
        <f>SUM(T189:T218)</f>
        <v>241.80699999999999</v>
      </c>
      <c r="AR188" s="116" t="s">
        <v>74</v>
      </c>
      <c r="AT188" s="122" t="s">
        <v>67</v>
      </c>
      <c r="AU188" s="122" t="s">
        <v>74</v>
      </c>
      <c r="AY188" s="116" t="s">
        <v>124</v>
      </c>
      <c r="BK188" s="123">
        <f>SUM(BK189:BK218)</f>
        <v>0</v>
      </c>
    </row>
    <row r="189" spans="2:65" s="1" customFormat="1" ht="24.2" customHeight="1">
      <c r="B189" s="126"/>
      <c r="C189" s="127" t="s">
        <v>207</v>
      </c>
      <c r="D189" s="127" t="s">
        <v>127</v>
      </c>
      <c r="E189" s="128" t="s">
        <v>791</v>
      </c>
      <c r="F189" s="129" t="s">
        <v>792</v>
      </c>
      <c r="G189" s="130" t="s">
        <v>130</v>
      </c>
      <c r="H189" s="131">
        <v>195</v>
      </c>
      <c r="I189" s="132"/>
      <c r="J189" s="132">
        <f>ROUND(I189*H189,2)</f>
        <v>0</v>
      </c>
      <c r="K189" s="133"/>
      <c r="L189" s="28"/>
      <c r="M189" s="134" t="s">
        <v>1</v>
      </c>
      <c r="N189" s="135" t="s">
        <v>33</v>
      </c>
      <c r="O189" s="136">
        <v>0.27200000000000002</v>
      </c>
      <c r="P189" s="136">
        <f>O189*H189</f>
        <v>53.040000000000006</v>
      </c>
      <c r="Q189" s="136">
        <v>0</v>
      </c>
      <c r="R189" s="136">
        <f>Q189*H189</f>
        <v>0</v>
      </c>
      <c r="S189" s="136">
        <v>0.26</v>
      </c>
      <c r="T189" s="137">
        <f>S189*H189</f>
        <v>50.7</v>
      </c>
      <c r="AR189" s="138" t="s">
        <v>131</v>
      </c>
      <c r="AT189" s="138" t="s">
        <v>127</v>
      </c>
      <c r="AU189" s="138" t="s">
        <v>76</v>
      </c>
      <c r="AY189" s="16" t="s">
        <v>124</v>
      </c>
      <c r="BE189" s="139">
        <f>IF(N189="základní",J189,0)</f>
        <v>0</v>
      </c>
      <c r="BF189" s="139">
        <f>IF(N189="snížená",J189,0)</f>
        <v>0</v>
      </c>
      <c r="BG189" s="139">
        <f>IF(N189="zákl. přenesená",J189,0)</f>
        <v>0</v>
      </c>
      <c r="BH189" s="139">
        <f>IF(N189="sníž. přenesená",J189,0)</f>
        <v>0</v>
      </c>
      <c r="BI189" s="139">
        <f>IF(N189="nulová",J189,0)</f>
        <v>0</v>
      </c>
      <c r="BJ189" s="16" t="s">
        <v>74</v>
      </c>
      <c r="BK189" s="139">
        <f>ROUND(I189*H189,2)</f>
        <v>0</v>
      </c>
      <c r="BL189" s="16" t="s">
        <v>131</v>
      </c>
      <c r="BM189" s="138" t="s">
        <v>793</v>
      </c>
    </row>
    <row r="190" spans="2:65" s="14" customFormat="1">
      <c r="B190" s="163"/>
      <c r="D190" s="141" t="s">
        <v>132</v>
      </c>
      <c r="E190" s="164" t="s">
        <v>1</v>
      </c>
      <c r="F190" s="165" t="s">
        <v>794</v>
      </c>
      <c r="H190" s="164" t="s">
        <v>1</v>
      </c>
      <c r="L190" s="163"/>
      <c r="M190" s="166"/>
      <c r="T190" s="167"/>
      <c r="AT190" s="164" t="s">
        <v>132</v>
      </c>
      <c r="AU190" s="164" t="s">
        <v>76</v>
      </c>
      <c r="AV190" s="14" t="s">
        <v>74</v>
      </c>
      <c r="AW190" s="14" t="s">
        <v>25</v>
      </c>
      <c r="AX190" s="14" t="s">
        <v>68</v>
      </c>
      <c r="AY190" s="164" t="s">
        <v>124</v>
      </c>
    </row>
    <row r="191" spans="2:65" s="12" customFormat="1">
      <c r="B191" s="140"/>
      <c r="D191" s="141" t="s">
        <v>132</v>
      </c>
      <c r="E191" s="142" t="s">
        <v>1</v>
      </c>
      <c r="F191" s="143" t="s">
        <v>457</v>
      </c>
      <c r="H191" s="144">
        <v>148</v>
      </c>
      <c r="L191" s="140"/>
      <c r="M191" s="145"/>
      <c r="T191" s="146"/>
      <c r="AT191" s="142" t="s">
        <v>132</v>
      </c>
      <c r="AU191" s="142" t="s">
        <v>76</v>
      </c>
      <c r="AV191" s="12" t="s">
        <v>76</v>
      </c>
      <c r="AW191" s="12" t="s">
        <v>25</v>
      </c>
      <c r="AX191" s="12" t="s">
        <v>68</v>
      </c>
      <c r="AY191" s="142" t="s">
        <v>124</v>
      </c>
    </row>
    <row r="192" spans="2:65" s="14" customFormat="1">
      <c r="B192" s="163"/>
      <c r="D192" s="141" t="s">
        <v>132</v>
      </c>
      <c r="E192" s="164" t="s">
        <v>1</v>
      </c>
      <c r="F192" s="165" t="s">
        <v>795</v>
      </c>
      <c r="H192" s="164" t="s">
        <v>1</v>
      </c>
      <c r="L192" s="163"/>
      <c r="M192" s="166"/>
      <c r="T192" s="167"/>
      <c r="AT192" s="164" t="s">
        <v>132</v>
      </c>
      <c r="AU192" s="164" t="s">
        <v>76</v>
      </c>
      <c r="AV192" s="14" t="s">
        <v>74</v>
      </c>
      <c r="AW192" s="14" t="s">
        <v>25</v>
      </c>
      <c r="AX192" s="14" t="s">
        <v>68</v>
      </c>
      <c r="AY192" s="164" t="s">
        <v>124</v>
      </c>
    </row>
    <row r="193" spans="2:65" s="12" customFormat="1">
      <c r="B193" s="140"/>
      <c r="D193" s="141" t="s">
        <v>132</v>
      </c>
      <c r="E193" s="142" t="s">
        <v>1</v>
      </c>
      <c r="F193" s="143" t="s">
        <v>339</v>
      </c>
      <c r="H193" s="144">
        <v>47</v>
      </c>
      <c r="L193" s="140"/>
      <c r="M193" s="145"/>
      <c r="T193" s="146"/>
      <c r="AT193" s="142" t="s">
        <v>132</v>
      </c>
      <c r="AU193" s="142" t="s">
        <v>76</v>
      </c>
      <c r="AV193" s="12" t="s">
        <v>76</v>
      </c>
      <c r="AW193" s="12" t="s">
        <v>25</v>
      </c>
      <c r="AX193" s="12" t="s">
        <v>68</v>
      </c>
      <c r="AY193" s="142" t="s">
        <v>124</v>
      </c>
    </row>
    <row r="194" spans="2:65" s="13" customFormat="1">
      <c r="B194" s="147"/>
      <c r="D194" s="141" t="s">
        <v>132</v>
      </c>
      <c r="E194" s="148" t="s">
        <v>1</v>
      </c>
      <c r="F194" s="149" t="s">
        <v>134</v>
      </c>
      <c r="H194" s="150">
        <v>195</v>
      </c>
      <c r="L194" s="147"/>
      <c r="M194" s="151"/>
      <c r="T194" s="152"/>
      <c r="AT194" s="148" t="s">
        <v>132</v>
      </c>
      <c r="AU194" s="148" t="s">
        <v>76</v>
      </c>
      <c r="AV194" s="13" t="s">
        <v>131</v>
      </c>
      <c r="AW194" s="13" t="s">
        <v>25</v>
      </c>
      <c r="AX194" s="13" t="s">
        <v>74</v>
      </c>
      <c r="AY194" s="148" t="s">
        <v>124</v>
      </c>
    </row>
    <row r="195" spans="2:65" s="1" customFormat="1" ht="24.2" customHeight="1">
      <c r="B195" s="126"/>
      <c r="C195" s="127" t="s">
        <v>288</v>
      </c>
      <c r="D195" s="127" t="s">
        <v>127</v>
      </c>
      <c r="E195" s="128" t="s">
        <v>796</v>
      </c>
      <c r="F195" s="129" t="s">
        <v>797</v>
      </c>
      <c r="G195" s="130" t="s">
        <v>130</v>
      </c>
      <c r="H195" s="131">
        <v>300</v>
      </c>
      <c r="I195" s="132"/>
      <c r="J195" s="132">
        <f>ROUND(I195*H195,2)</f>
        <v>0</v>
      </c>
      <c r="K195" s="133"/>
      <c r="L195" s="28"/>
      <c r="M195" s="134" t="s">
        <v>1</v>
      </c>
      <c r="N195" s="135" t="s">
        <v>33</v>
      </c>
      <c r="O195" s="136">
        <v>0.11600000000000001</v>
      </c>
      <c r="P195" s="136">
        <f>O195*H195</f>
        <v>34.800000000000004</v>
      </c>
      <c r="Q195" s="136">
        <v>0</v>
      </c>
      <c r="R195" s="136">
        <f>Q195*H195</f>
        <v>0</v>
      </c>
      <c r="S195" s="136">
        <v>0.28999999999999998</v>
      </c>
      <c r="T195" s="137">
        <f>S195*H195</f>
        <v>87</v>
      </c>
      <c r="AR195" s="138" t="s">
        <v>131</v>
      </c>
      <c r="AT195" s="138" t="s">
        <v>127</v>
      </c>
      <c r="AU195" s="138" t="s">
        <v>76</v>
      </c>
      <c r="AY195" s="16" t="s">
        <v>124</v>
      </c>
      <c r="BE195" s="139">
        <f>IF(N195="základní",J195,0)</f>
        <v>0</v>
      </c>
      <c r="BF195" s="139">
        <f>IF(N195="snížená",J195,0)</f>
        <v>0</v>
      </c>
      <c r="BG195" s="139">
        <f>IF(N195="zákl. přenesená",J195,0)</f>
        <v>0</v>
      </c>
      <c r="BH195" s="139">
        <f>IF(N195="sníž. přenesená",J195,0)</f>
        <v>0</v>
      </c>
      <c r="BI195" s="139">
        <f>IF(N195="nulová",J195,0)</f>
        <v>0</v>
      </c>
      <c r="BJ195" s="16" t="s">
        <v>74</v>
      </c>
      <c r="BK195" s="139">
        <f>ROUND(I195*H195,2)</f>
        <v>0</v>
      </c>
      <c r="BL195" s="16" t="s">
        <v>131</v>
      </c>
      <c r="BM195" s="138" t="s">
        <v>798</v>
      </c>
    </row>
    <row r="196" spans="2:65" s="14" customFormat="1">
      <c r="B196" s="163"/>
      <c r="D196" s="141" t="s">
        <v>132</v>
      </c>
      <c r="E196" s="164" t="s">
        <v>1</v>
      </c>
      <c r="F196" s="165" t="s">
        <v>794</v>
      </c>
      <c r="H196" s="164" t="s">
        <v>1</v>
      </c>
      <c r="L196" s="163"/>
      <c r="M196" s="166"/>
      <c r="T196" s="167"/>
      <c r="AT196" s="164" t="s">
        <v>132</v>
      </c>
      <c r="AU196" s="164" t="s">
        <v>76</v>
      </c>
      <c r="AV196" s="14" t="s">
        <v>74</v>
      </c>
      <c r="AW196" s="14" t="s">
        <v>25</v>
      </c>
      <c r="AX196" s="14" t="s">
        <v>68</v>
      </c>
      <c r="AY196" s="164" t="s">
        <v>124</v>
      </c>
    </row>
    <row r="197" spans="2:65" s="12" customFormat="1">
      <c r="B197" s="140"/>
      <c r="D197" s="141" t="s">
        <v>132</v>
      </c>
      <c r="E197" s="142" t="s">
        <v>1</v>
      </c>
      <c r="F197" s="143" t="s">
        <v>457</v>
      </c>
      <c r="H197" s="144">
        <v>148</v>
      </c>
      <c r="L197" s="140"/>
      <c r="M197" s="145"/>
      <c r="T197" s="146"/>
      <c r="AT197" s="142" t="s">
        <v>132</v>
      </c>
      <c r="AU197" s="142" t="s">
        <v>76</v>
      </c>
      <c r="AV197" s="12" t="s">
        <v>76</v>
      </c>
      <c r="AW197" s="12" t="s">
        <v>25</v>
      </c>
      <c r="AX197" s="12" t="s">
        <v>68</v>
      </c>
      <c r="AY197" s="142" t="s">
        <v>124</v>
      </c>
    </row>
    <row r="198" spans="2:65" s="14" customFormat="1">
      <c r="B198" s="163"/>
      <c r="D198" s="141" t="s">
        <v>132</v>
      </c>
      <c r="E198" s="164" t="s">
        <v>1</v>
      </c>
      <c r="F198" s="165" t="s">
        <v>799</v>
      </c>
      <c r="H198" s="164" t="s">
        <v>1</v>
      </c>
      <c r="L198" s="163"/>
      <c r="M198" s="166"/>
      <c r="T198" s="167"/>
      <c r="AT198" s="164" t="s">
        <v>132</v>
      </c>
      <c r="AU198" s="164" t="s">
        <v>76</v>
      </c>
      <c r="AV198" s="14" t="s">
        <v>74</v>
      </c>
      <c r="AW198" s="14" t="s">
        <v>25</v>
      </c>
      <c r="AX198" s="14" t="s">
        <v>68</v>
      </c>
      <c r="AY198" s="164" t="s">
        <v>124</v>
      </c>
    </row>
    <row r="199" spans="2:65" s="12" customFormat="1">
      <c r="B199" s="140"/>
      <c r="D199" s="141" t="s">
        <v>132</v>
      </c>
      <c r="E199" s="142" t="s">
        <v>1</v>
      </c>
      <c r="F199" s="143" t="s">
        <v>464</v>
      </c>
      <c r="H199" s="144">
        <v>152</v>
      </c>
      <c r="L199" s="140"/>
      <c r="M199" s="145"/>
      <c r="T199" s="146"/>
      <c r="AT199" s="142" t="s">
        <v>132</v>
      </c>
      <c r="AU199" s="142" t="s">
        <v>76</v>
      </c>
      <c r="AV199" s="12" t="s">
        <v>76</v>
      </c>
      <c r="AW199" s="12" t="s">
        <v>25</v>
      </c>
      <c r="AX199" s="12" t="s">
        <v>68</v>
      </c>
      <c r="AY199" s="142" t="s">
        <v>124</v>
      </c>
    </row>
    <row r="200" spans="2:65" s="13" customFormat="1">
      <c r="B200" s="147"/>
      <c r="D200" s="141" t="s">
        <v>132</v>
      </c>
      <c r="E200" s="148" t="s">
        <v>1</v>
      </c>
      <c r="F200" s="149" t="s">
        <v>134</v>
      </c>
      <c r="H200" s="150">
        <v>300</v>
      </c>
      <c r="L200" s="147"/>
      <c r="M200" s="151"/>
      <c r="T200" s="152"/>
      <c r="AT200" s="148" t="s">
        <v>132</v>
      </c>
      <c r="AU200" s="148" t="s">
        <v>76</v>
      </c>
      <c r="AV200" s="13" t="s">
        <v>131</v>
      </c>
      <c r="AW200" s="13" t="s">
        <v>25</v>
      </c>
      <c r="AX200" s="13" t="s">
        <v>74</v>
      </c>
      <c r="AY200" s="148" t="s">
        <v>124</v>
      </c>
    </row>
    <row r="201" spans="2:65" s="1" customFormat="1" ht="24.2" customHeight="1">
      <c r="B201" s="126"/>
      <c r="C201" s="127" t="s">
        <v>212</v>
      </c>
      <c r="D201" s="127" t="s">
        <v>127</v>
      </c>
      <c r="E201" s="128" t="s">
        <v>800</v>
      </c>
      <c r="F201" s="129" t="s">
        <v>801</v>
      </c>
      <c r="G201" s="130" t="s">
        <v>130</v>
      </c>
      <c r="H201" s="131">
        <v>47</v>
      </c>
      <c r="I201" s="132"/>
      <c r="J201" s="132">
        <f>ROUND(I201*H201,2)</f>
        <v>0</v>
      </c>
      <c r="K201" s="133"/>
      <c r="L201" s="28"/>
      <c r="M201" s="134" t="s">
        <v>1</v>
      </c>
      <c r="N201" s="135" t="s">
        <v>33</v>
      </c>
      <c r="O201" s="136">
        <v>7.5999999999999998E-2</v>
      </c>
      <c r="P201" s="136">
        <f>O201*H201</f>
        <v>3.5720000000000001</v>
      </c>
      <c r="Q201" s="136">
        <v>0</v>
      </c>
      <c r="R201" s="136">
        <f>Q201*H201</f>
        <v>0</v>
      </c>
      <c r="S201" s="136">
        <v>0.3</v>
      </c>
      <c r="T201" s="137">
        <f>S201*H201</f>
        <v>14.1</v>
      </c>
      <c r="AR201" s="138" t="s">
        <v>131</v>
      </c>
      <c r="AT201" s="138" t="s">
        <v>127</v>
      </c>
      <c r="AU201" s="138" t="s">
        <v>76</v>
      </c>
      <c r="AY201" s="16" t="s">
        <v>124</v>
      </c>
      <c r="BE201" s="139">
        <f>IF(N201="základní",J201,0)</f>
        <v>0</v>
      </c>
      <c r="BF201" s="139">
        <f>IF(N201="snížená",J201,0)</f>
        <v>0</v>
      </c>
      <c r="BG201" s="139">
        <f>IF(N201="zákl. přenesená",J201,0)</f>
        <v>0</v>
      </c>
      <c r="BH201" s="139">
        <f>IF(N201="sníž. přenesená",J201,0)</f>
        <v>0</v>
      </c>
      <c r="BI201" s="139">
        <f>IF(N201="nulová",J201,0)</f>
        <v>0</v>
      </c>
      <c r="BJ201" s="16" t="s">
        <v>74</v>
      </c>
      <c r="BK201" s="139">
        <f>ROUND(I201*H201,2)</f>
        <v>0</v>
      </c>
      <c r="BL201" s="16" t="s">
        <v>131</v>
      </c>
      <c r="BM201" s="138" t="s">
        <v>802</v>
      </c>
    </row>
    <row r="202" spans="2:65" s="14" customFormat="1">
      <c r="B202" s="163"/>
      <c r="D202" s="141" t="s">
        <v>132</v>
      </c>
      <c r="E202" s="164" t="s">
        <v>1</v>
      </c>
      <c r="F202" s="165" t="s">
        <v>803</v>
      </c>
      <c r="H202" s="164" t="s">
        <v>1</v>
      </c>
      <c r="L202" s="163"/>
      <c r="M202" s="166"/>
      <c r="T202" s="167"/>
      <c r="AT202" s="164" t="s">
        <v>132</v>
      </c>
      <c r="AU202" s="164" t="s">
        <v>76</v>
      </c>
      <c r="AV202" s="14" t="s">
        <v>74</v>
      </c>
      <c r="AW202" s="14" t="s">
        <v>25</v>
      </c>
      <c r="AX202" s="14" t="s">
        <v>68</v>
      </c>
      <c r="AY202" s="164" t="s">
        <v>124</v>
      </c>
    </row>
    <row r="203" spans="2:65" s="12" customFormat="1">
      <c r="B203" s="140"/>
      <c r="D203" s="141" t="s">
        <v>132</v>
      </c>
      <c r="E203" s="142" t="s">
        <v>1</v>
      </c>
      <c r="F203" s="143" t="s">
        <v>339</v>
      </c>
      <c r="H203" s="144">
        <v>47</v>
      </c>
      <c r="L203" s="140"/>
      <c r="M203" s="145"/>
      <c r="T203" s="146"/>
      <c r="AT203" s="142" t="s">
        <v>132</v>
      </c>
      <c r="AU203" s="142" t="s">
        <v>76</v>
      </c>
      <c r="AV203" s="12" t="s">
        <v>76</v>
      </c>
      <c r="AW203" s="12" t="s">
        <v>25</v>
      </c>
      <c r="AX203" s="12" t="s">
        <v>74</v>
      </c>
      <c r="AY203" s="142" t="s">
        <v>124</v>
      </c>
    </row>
    <row r="204" spans="2:65" s="1" customFormat="1" ht="24.2" customHeight="1">
      <c r="B204" s="126"/>
      <c r="C204" s="127" t="s">
        <v>297</v>
      </c>
      <c r="D204" s="127" t="s">
        <v>127</v>
      </c>
      <c r="E204" s="128" t="s">
        <v>804</v>
      </c>
      <c r="F204" s="129" t="s">
        <v>805</v>
      </c>
      <c r="G204" s="130" t="s">
        <v>130</v>
      </c>
      <c r="H204" s="131">
        <v>47</v>
      </c>
      <c r="I204" s="132"/>
      <c r="J204" s="132">
        <f>ROUND(I204*H204,2)</f>
        <v>0</v>
      </c>
      <c r="K204" s="133"/>
      <c r="L204" s="28"/>
      <c r="M204" s="134" t="s">
        <v>1</v>
      </c>
      <c r="N204" s="135" t="s">
        <v>33</v>
      </c>
      <c r="O204" s="136">
        <v>0.53400000000000003</v>
      </c>
      <c r="P204" s="136">
        <f>O204*H204</f>
        <v>25.098000000000003</v>
      </c>
      <c r="Q204" s="136">
        <v>0</v>
      </c>
      <c r="R204" s="136">
        <f>Q204*H204</f>
        <v>0</v>
      </c>
      <c r="S204" s="136">
        <v>0.625</v>
      </c>
      <c r="T204" s="137">
        <f>S204*H204</f>
        <v>29.375</v>
      </c>
      <c r="AR204" s="138" t="s">
        <v>131</v>
      </c>
      <c r="AT204" s="138" t="s">
        <v>127</v>
      </c>
      <c r="AU204" s="138" t="s">
        <v>76</v>
      </c>
      <c r="AY204" s="16" t="s">
        <v>124</v>
      </c>
      <c r="BE204" s="139">
        <f>IF(N204="základní",J204,0)</f>
        <v>0</v>
      </c>
      <c r="BF204" s="139">
        <f>IF(N204="snížená",J204,0)</f>
        <v>0</v>
      </c>
      <c r="BG204" s="139">
        <f>IF(N204="zákl. přenesená",J204,0)</f>
        <v>0</v>
      </c>
      <c r="BH204" s="139">
        <f>IF(N204="sníž. přenesená",J204,0)</f>
        <v>0</v>
      </c>
      <c r="BI204" s="139">
        <f>IF(N204="nulová",J204,0)</f>
        <v>0</v>
      </c>
      <c r="BJ204" s="16" t="s">
        <v>74</v>
      </c>
      <c r="BK204" s="139">
        <f>ROUND(I204*H204,2)</f>
        <v>0</v>
      </c>
      <c r="BL204" s="16" t="s">
        <v>131</v>
      </c>
      <c r="BM204" s="138" t="s">
        <v>806</v>
      </c>
    </row>
    <row r="205" spans="2:65" s="14" customFormat="1">
      <c r="B205" s="163"/>
      <c r="D205" s="141" t="s">
        <v>132</v>
      </c>
      <c r="E205" s="164" t="s">
        <v>1</v>
      </c>
      <c r="F205" s="165" t="s">
        <v>803</v>
      </c>
      <c r="H205" s="164" t="s">
        <v>1</v>
      </c>
      <c r="L205" s="163"/>
      <c r="M205" s="166"/>
      <c r="T205" s="167"/>
      <c r="AT205" s="164" t="s">
        <v>132</v>
      </c>
      <c r="AU205" s="164" t="s">
        <v>76</v>
      </c>
      <c r="AV205" s="14" t="s">
        <v>74</v>
      </c>
      <c r="AW205" s="14" t="s">
        <v>25</v>
      </c>
      <c r="AX205" s="14" t="s">
        <v>68</v>
      </c>
      <c r="AY205" s="164" t="s">
        <v>124</v>
      </c>
    </row>
    <row r="206" spans="2:65" s="12" customFormat="1">
      <c r="B206" s="140"/>
      <c r="D206" s="141" t="s">
        <v>132</v>
      </c>
      <c r="E206" s="142" t="s">
        <v>1</v>
      </c>
      <c r="F206" s="143" t="s">
        <v>339</v>
      </c>
      <c r="H206" s="144">
        <v>47</v>
      </c>
      <c r="L206" s="140"/>
      <c r="M206" s="145"/>
      <c r="T206" s="146"/>
      <c r="AT206" s="142" t="s">
        <v>132</v>
      </c>
      <c r="AU206" s="142" t="s">
        <v>76</v>
      </c>
      <c r="AV206" s="12" t="s">
        <v>76</v>
      </c>
      <c r="AW206" s="12" t="s">
        <v>25</v>
      </c>
      <c r="AX206" s="12" t="s">
        <v>74</v>
      </c>
      <c r="AY206" s="142" t="s">
        <v>124</v>
      </c>
    </row>
    <row r="207" spans="2:65" s="1" customFormat="1" ht="33" customHeight="1">
      <c r="B207" s="126"/>
      <c r="C207" s="127" t="s">
        <v>216</v>
      </c>
      <c r="D207" s="127" t="s">
        <v>127</v>
      </c>
      <c r="E207" s="128" t="s">
        <v>807</v>
      </c>
      <c r="F207" s="129" t="s">
        <v>808</v>
      </c>
      <c r="G207" s="130" t="s">
        <v>130</v>
      </c>
      <c r="H207" s="131">
        <v>20</v>
      </c>
      <c r="I207" s="132"/>
      <c r="J207" s="132">
        <f>ROUND(I207*H207,2)</f>
        <v>0</v>
      </c>
      <c r="K207" s="133"/>
      <c r="L207" s="28"/>
      <c r="M207" s="134" t="s">
        <v>1</v>
      </c>
      <c r="N207" s="135" t="s">
        <v>33</v>
      </c>
      <c r="O207" s="136">
        <v>0.63100000000000001</v>
      </c>
      <c r="P207" s="136">
        <f>O207*H207</f>
        <v>12.620000000000001</v>
      </c>
      <c r="Q207" s="136">
        <v>0</v>
      </c>
      <c r="R207" s="136">
        <f>Q207*H207</f>
        <v>0</v>
      </c>
      <c r="S207" s="136">
        <v>0.63</v>
      </c>
      <c r="T207" s="137">
        <f>S207*H207</f>
        <v>12.6</v>
      </c>
      <c r="AR207" s="138" t="s">
        <v>131</v>
      </c>
      <c r="AT207" s="138" t="s">
        <v>127</v>
      </c>
      <c r="AU207" s="138" t="s">
        <v>76</v>
      </c>
      <c r="AY207" s="16" t="s">
        <v>124</v>
      </c>
      <c r="BE207" s="139">
        <f>IF(N207="základní",J207,0)</f>
        <v>0</v>
      </c>
      <c r="BF207" s="139">
        <f>IF(N207="snížená",J207,0)</f>
        <v>0</v>
      </c>
      <c r="BG207" s="139">
        <f>IF(N207="zákl. přenesená",J207,0)</f>
        <v>0</v>
      </c>
      <c r="BH207" s="139">
        <f>IF(N207="sníž. přenesená",J207,0)</f>
        <v>0</v>
      </c>
      <c r="BI207" s="139">
        <f>IF(N207="nulová",J207,0)</f>
        <v>0</v>
      </c>
      <c r="BJ207" s="16" t="s">
        <v>74</v>
      </c>
      <c r="BK207" s="139">
        <f>ROUND(I207*H207,2)</f>
        <v>0</v>
      </c>
      <c r="BL207" s="16" t="s">
        <v>131</v>
      </c>
      <c r="BM207" s="138" t="s">
        <v>809</v>
      </c>
    </row>
    <row r="208" spans="2:65" s="14" customFormat="1">
      <c r="B208" s="163"/>
      <c r="D208" s="141" t="s">
        <v>132</v>
      </c>
      <c r="E208" s="164" t="s">
        <v>1</v>
      </c>
      <c r="F208" s="165" t="s">
        <v>810</v>
      </c>
      <c r="H208" s="164" t="s">
        <v>1</v>
      </c>
      <c r="L208" s="163"/>
      <c r="M208" s="166"/>
      <c r="T208" s="167"/>
      <c r="AT208" s="164" t="s">
        <v>132</v>
      </c>
      <c r="AU208" s="164" t="s">
        <v>76</v>
      </c>
      <c r="AV208" s="14" t="s">
        <v>74</v>
      </c>
      <c r="AW208" s="14" t="s">
        <v>25</v>
      </c>
      <c r="AX208" s="14" t="s">
        <v>68</v>
      </c>
      <c r="AY208" s="164" t="s">
        <v>124</v>
      </c>
    </row>
    <row r="209" spans="2:65" s="12" customFormat="1">
      <c r="B209" s="140"/>
      <c r="D209" s="141" t="s">
        <v>132</v>
      </c>
      <c r="E209" s="142" t="s">
        <v>1</v>
      </c>
      <c r="F209" s="143" t="s">
        <v>180</v>
      </c>
      <c r="H209" s="144">
        <v>20</v>
      </c>
      <c r="L209" s="140"/>
      <c r="M209" s="145"/>
      <c r="T209" s="146"/>
      <c r="AT209" s="142" t="s">
        <v>132</v>
      </c>
      <c r="AU209" s="142" t="s">
        <v>76</v>
      </c>
      <c r="AV209" s="12" t="s">
        <v>76</v>
      </c>
      <c r="AW209" s="12" t="s">
        <v>25</v>
      </c>
      <c r="AX209" s="12" t="s">
        <v>74</v>
      </c>
      <c r="AY209" s="142" t="s">
        <v>124</v>
      </c>
    </row>
    <row r="210" spans="2:65" s="1" customFormat="1" ht="24.2" customHeight="1">
      <c r="B210" s="126"/>
      <c r="C210" s="127" t="s">
        <v>304</v>
      </c>
      <c r="D210" s="127" t="s">
        <v>127</v>
      </c>
      <c r="E210" s="128" t="s">
        <v>811</v>
      </c>
      <c r="F210" s="129" t="s">
        <v>812</v>
      </c>
      <c r="G210" s="130" t="s">
        <v>130</v>
      </c>
      <c r="H210" s="131">
        <v>152</v>
      </c>
      <c r="I210" s="132"/>
      <c r="J210" s="132">
        <f>ROUND(I210*H210,2)</f>
        <v>0</v>
      </c>
      <c r="K210" s="133"/>
      <c r="L210" s="28"/>
      <c r="M210" s="134" t="s">
        <v>1</v>
      </c>
      <c r="N210" s="135" t="s">
        <v>33</v>
      </c>
      <c r="O210" s="136">
        <v>0.22</v>
      </c>
      <c r="P210" s="136">
        <f>O210*H210</f>
        <v>33.44</v>
      </c>
      <c r="Q210" s="136">
        <v>0</v>
      </c>
      <c r="R210" s="136">
        <f>Q210*H210</f>
        <v>0</v>
      </c>
      <c r="S210" s="136">
        <v>0.316</v>
      </c>
      <c r="T210" s="137">
        <f>S210*H210</f>
        <v>48.032000000000004</v>
      </c>
      <c r="AR210" s="138" t="s">
        <v>131</v>
      </c>
      <c r="AT210" s="138" t="s">
        <v>127</v>
      </c>
      <c r="AU210" s="138" t="s">
        <v>76</v>
      </c>
      <c r="AY210" s="16" t="s">
        <v>124</v>
      </c>
      <c r="BE210" s="139">
        <f>IF(N210="základní",J210,0)</f>
        <v>0</v>
      </c>
      <c r="BF210" s="139">
        <f>IF(N210="snížená",J210,0)</f>
        <v>0</v>
      </c>
      <c r="BG210" s="139">
        <f>IF(N210="zákl. přenesená",J210,0)</f>
        <v>0</v>
      </c>
      <c r="BH210" s="139">
        <f>IF(N210="sníž. přenesená",J210,0)</f>
        <v>0</v>
      </c>
      <c r="BI210" s="139">
        <f>IF(N210="nulová",J210,0)</f>
        <v>0</v>
      </c>
      <c r="BJ210" s="16" t="s">
        <v>74</v>
      </c>
      <c r="BK210" s="139">
        <f>ROUND(I210*H210,2)</f>
        <v>0</v>
      </c>
      <c r="BL210" s="16" t="s">
        <v>131</v>
      </c>
      <c r="BM210" s="138" t="s">
        <v>813</v>
      </c>
    </row>
    <row r="211" spans="2:65" s="14" customFormat="1">
      <c r="B211" s="163"/>
      <c r="D211" s="141" t="s">
        <v>132</v>
      </c>
      <c r="E211" s="164" t="s">
        <v>1</v>
      </c>
      <c r="F211" s="165" t="s">
        <v>799</v>
      </c>
      <c r="H211" s="164" t="s">
        <v>1</v>
      </c>
      <c r="L211" s="163"/>
      <c r="M211" s="166"/>
      <c r="T211" s="167"/>
      <c r="AT211" s="164" t="s">
        <v>132</v>
      </c>
      <c r="AU211" s="164" t="s">
        <v>76</v>
      </c>
      <c r="AV211" s="14" t="s">
        <v>74</v>
      </c>
      <c r="AW211" s="14" t="s">
        <v>25</v>
      </c>
      <c r="AX211" s="14" t="s">
        <v>68</v>
      </c>
      <c r="AY211" s="164" t="s">
        <v>124</v>
      </c>
    </row>
    <row r="212" spans="2:65" s="12" customFormat="1">
      <c r="B212" s="140"/>
      <c r="D212" s="141" t="s">
        <v>132</v>
      </c>
      <c r="E212" s="142" t="s">
        <v>1</v>
      </c>
      <c r="F212" s="143" t="s">
        <v>464</v>
      </c>
      <c r="H212" s="144">
        <v>152</v>
      </c>
      <c r="L212" s="140"/>
      <c r="M212" s="145"/>
      <c r="T212" s="146"/>
      <c r="AT212" s="142" t="s">
        <v>132</v>
      </c>
      <c r="AU212" s="142" t="s">
        <v>76</v>
      </c>
      <c r="AV212" s="12" t="s">
        <v>76</v>
      </c>
      <c r="AW212" s="12" t="s">
        <v>25</v>
      </c>
      <c r="AX212" s="12" t="s">
        <v>74</v>
      </c>
      <c r="AY212" s="142" t="s">
        <v>124</v>
      </c>
    </row>
    <row r="213" spans="2:65" s="1" customFormat="1" ht="24.2" customHeight="1">
      <c r="B213" s="126"/>
      <c r="C213" s="127" t="s">
        <v>223</v>
      </c>
      <c r="D213" s="127" t="s">
        <v>127</v>
      </c>
      <c r="E213" s="128" t="s">
        <v>814</v>
      </c>
      <c r="F213" s="129" t="s">
        <v>815</v>
      </c>
      <c r="G213" s="130" t="s">
        <v>161</v>
      </c>
      <c r="H213" s="131">
        <v>145</v>
      </c>
      <c r="I213" s="132"/>
      <c r="J213" s="132">
        <f>ROUND(I213*H213,2)</f>
        <v>0</v>
      </c>
      <c r="K213" s="133"/>
      <c r="L213" s="28"/>
      <c r="M213" s="134" t="s">
        <v>1</v>
      </c>
      <c r="N213" s="135" t="s">
        <v>33</v>
      </c>
      <c r="O213" s="136">
        <v>0.30499999999999999</v>
      </c>
      <c r="P213" s="136">
        <f>O213*H213</f>
        <v>44.225000000000001</v>
      </c>
      <c r="Q213" s="136">
        <v>0</v>
      </c>
      <c r="R213" s="136">
        <f>Q213*H213</f>
        <v>0</v>
      </c>
      <c r="S213" s="136">
        <v>0</v>
      </c>
      <c r="T213" s="137">
        <f>S213*H213</f>
        <v>0</v>
      </c>
      <c r="AR213" s="138" t="s">
        <v>131</v>
      </c>
      <c r="AT213" s="138" t="s">
        <v>127</v>
      </c>
      <c r="AU213" s="138" t="s">
        <v>76</v>
      </c>
      <c r="AY213" s="16" t="s">
        <v>124</v>
      </c>
      <c r="BE213" s="139">
        <f>IF(N213="základní",J213,0)</f>
        <v>0</v>
      </c>
      <c r="BF213" s="139">
        <f>IF(N213="snížená",J213,0)</f>
        <v>0</v>
      </c>
      <c r="BG213" s="139">
        <f>IF(N213="zákl. přenesená",J213,0)</f>
        <v>0</v>
      </c>
      <c r="BH213" s="139">
        <f>IF(N213="sníž. přenesená",J213,0)</f>
        <v>0</v>
      </c>
      <c r="BI213" s="139">
        <f>IF(N213="nulová",J213,0)</f>
        <v>0</v>
      </c>
      <c r="BJ213" s="16" t="s">
        <v>74</v>
      </c>
      <c r="BK213" s="139">
        <f>ROUND(I213*H213,2)</f>
        <v>0</v>
      </c>
      <c r="BL213" s="16" t="s">
        <v>131</v>
      </c>
      <c r="BM213" s="138" t="s">
        <v>816</v>
      </c>
    </row>
    <row r="214" spans="2:65" s="1" customFormat="1" ht="16.5" customHeight="1">
      <c r="B214" s="126"/>
      <c r="C214" s="127" t="s">
        <v>312</v>
      </c>
      <c r="D214" s="127" t="s">
        <v>127</v>
      </c>
      <c r="E214" s="128" t="s">
        <v>817</v>
      </c>
      <c r="F214" s="129" t="s">
        <v>818</v>
      </c>
      <c r="G214" s="130" t="s">
        <v>253</v>
      </c>
      <c r="H214" s="131">
        <v>245.327</v>
      </c>
      <c r="I214" s="132"/>
      <c r="J214" s="132">
        <f>ROUND(I214*H214,2)</f>
        <v>0</v>
      </c>
      <c r="K214" s="133"/>
      <c r="L214" s="28"/>
      <c r="M214" s="134" t="s">
        <v>1</v>
      </c>
      <c r="N214" s="135" t="s">
        <v>33</v>
      </c>
      <c r="O214" s="136">
        <v>0.83499999999999996</v>
      </c>
      <c r="P214" s="136">
        <f>O214*H214</f>
        <v>204.84804499999998</v>
      </c>
      <c r="Q214" s="136">
        <v>0</v>
      </c>
      <c r="R214" s="136">
        <f>Q214*H214</f>
        <v>0</v>
      </c>
      <c r="S214" s="136">
        <v>0</v>
      </c>
      <c r="T214" s="137">
        <f>S214*H214</f>
        <v>0</v>
      </c>
      <c r="AR214" s="138" t="s">
        <v>131</v>
      </c>
      <c r="AT214" s="138" t="s">
        <v>127</v>
      </c>
      <c r="AU214" s="138" t="s">
        <v>76</v>
      </c>
      <c r="AY214" s="16" t="s">
        <v>124</v>
      </c>
      <c r="BE214" s="139">
        <f>IF(N214="základní",J214,0)</f>
        <v>0</v>
      </c>
      <c r="BF214" s="139">
        <f>IF(N214="snížená",J214,0)</f>
        <v>0</v>
      </c>
      <c r="BG214" s="139">
        <f>IF(N214="zákl. přenesená",J214,0)</f>
        <v>0</v>
      </c>
      <c r="BH214" s="139">
        <f>IF(N214="sníž. přenesená",J214,0)</f>
        <v>0</v>
      </c>
      <c r="BI214" s="139">
        <f>IF(N214="nulová",J214,0)</f>
        <v>0</v>
      </c>
      <c r="BJ214" s="16" t="s">
        <v>74</v>
      </c>
      <c r="BK214" s="139">
        <f>ROUND(I214*H214,2)</f>
        <v>0</v>
      </c>
      <c r="BL214" s="16" t="s">
        <v>131</v>
      </c>
      <c r="BM214" s="138" t="s">
        <v>819</v>
      </c>
    </row>
    <row r="215" spans="2:65" s="1" customFormat="1" ht="24.2" customHeight="1">
      <c r="B215" s="126"/>
      <c r="C215" s="127" t="s">
        <v>227</v>
      </c>
      <c r="D215" s="127" t="s">
        <v>127</v>
      </c>
      <c r="E215" s="128" t="s">
        <v>820</v>
      </c>
      <c r="F215" s="129" t="s">
        <v>821</v>
      </c>
      <c r="G215" s="130" t="s">
        <v>253</v>
      </c>
      <c r="H215" s="131">
        <v>490.654</v>
      </c>
      <c r="I215" s="132"/>
      <c r="J215" s="132">
        <f>ROUND(I215*H215,2)</f>
        <v>0</v>
      </c>
      <c r="K215" s="133"/>
      <c r="L215" s="28"/>
      <c r="M215" s="134" t="s">
        <v>1</v>
      </c>
      <c r="N215" s="135" t="s">
        <v>33</v>
      </c>
      <c r="O215" s="136">
        <v>4.0000000000000001E-3</v>
      </c>
      <c r="P215" s="136">
        <f>O215*H215</f>
        <v>1.9626159999999999</v>
      </c>
      <c r="Q215" s="136">
        <v>0</v>
      </c>
      <c r="R215" s="136">
        <f>Q215*H215</f>
        <v>0</v>
      </c>
      <c r="S215" s="136">
        <v>0</v>
      </c>
      <c r="T215" s="137">
        <f>S215*H215</f>
        <v>0</v>
      </c>
      <c r="AR215" s="138" t="s">
        <v>131</v>
      </c>
      <c r="AT215" s="138" t="s">
        <v>127</v>
      </c>
      <c r="AU215" s="138" t="s">
        <v>76</v>
      </c>
      <c r="AY215" s="16" t="s">
        <v>124</v>
      </c>
      <c r="BE215" s="139">
        <f>IF(N215="základní",J215,0)</f>
        <v>0</v>
      </c>
      <c r="BF215" s="139">
        <f>IF(N215="snížená",J215,0)</f>
        <v>0</v>
      </c>
      <c r="BG215" s="139">
        <f>IF(N215="zákl. přenesená",J215,0)</f>
        <v>0</v>
      </c>
      <c r="BH215" s="139">
        <f>IF(N215="sníž. přenesená",J215,0)</f>
        <v>0</v>
      </c>
      <c r="BI215" s="139">
        <f>IF(N215="nulová",J215,0)</f>
        <v>0</v>
      </c>
      <c r="BJ215" s="16" t="s">
        <v>74</v>
      </c>
      <c r="BK215" s="139">
        <f>ROUND(I215*H215,2)</f>
        <v>0</v>
      </c>
      <c r="BL215" s="16" t="s">
        <v>131</v>
      </c>
      <c r="BM215" s="138" t="s">
        <v>822</v>
      </c>
    </row>
    <row r="216" spans="2:65" s="12" customFormat="1">
      <c r="B216" s="140"/>
      <c r="D216" s="141" t="s">
        <v>132</v>
      </c>
      <c r="F216" s="143" t="s">
        <v>823</v>
      </c>
      <c r="H216" s="144">
        <v>490.654</v>
      </c>
      <c r="L216" s="140"/>
      <c r="M216" s="145"/>
      <c r="T216" s="146"/>
      <c r="AT216" s="142" t="s">
        <v>132</v>
      </c>
      <c r="AU216" s="142" t="s">
        <v>76</v>
      </c>
      <c r="AV216" s="12" t="s">
        <v>76</v>
      </c>
      <c r="AW216" s="12" t="s">
        <v>3</v>
      </c>
      <c r="AX216" s="12" t="s">
        <v>74</v>
      </c>
      <c r="AY216" s="142" t="s">
        <v>124</v>
      </c>
    </row>
    <row r="217" spans="2:65" s="1" customFormat="1" ht="33" customHeight="1">
      <c r="B217" s="126"/>
      <c r="C217" s="127" t="s">
        <v>322</v>
      </c>
      <c r="D217" s="127" t="s">
        <v>127</v>
      </c>
      <c r="E217" s="128" t="s">
        <v>824</v>
      </c>
      <c r="F217" s="129" t="s">
        <v>825</v>
      </c>
      <c r="G217" s="130" t="s">
        <v>253</v>
      </c>
      <c r="H217" s="131">
        <v>193.77500000000001</v>
      </c>
      <c r="I217" s="132"/>
      <c r="J217" s="132">
        <f>ROUND(I217*H217,2)</f>
        <v>0</v>
      </c>
      <c r="K217" s="133"/>
      <c r="L217" s="28"/>
      <c r="M217" s="134" t="s">
        <v>1</v>
      </c>
      <c r="N217" s="135" t="s">
        <v>33</v>
      </c>
      <c r="O217" s="136">
        <v>0</v>
      </c>
      <c r="P217" s="136">
        <f>O217*H217</f>
        <v>0</v>
      </c>
      <c r="Q217" s="136">
        <v>0</v>
      </c>
      <c r="R217" s="136">
        <f>Q217*H217</f>
        <v>0</v>
      </c>
      <c r="S217" s="136">
        <v>0</v>
      </c>
      <c r="T217" s="137">
        <f>S217*H217</f>
        <v>0</v>
      </c>
      <c r="AR217" s="138" t="s">
        <v>131</v>
      </c>
      <c r="AT217" s="138" t="s">
        <v>127</v>
      </c>
      <c r="AU217" s="138" t="s">
        <v>76</v>
      </c>
      <c r="AY217" s="16" t="s">
        <v>124</v>
      </c>
      <c r="BE217" s="139">
        <f>IF(N217="základní",J217,0)</f>
        <v>0</v>
      </c>
      <c r="BF217" s="139">
        <f>IF(N217="snížená",J217,0)</f>
        <v>0</v>
      </c>
      <c r="BG217" s="139">
        <f>IF(N217="zákl. přenesená",J217,0)</f>
        <v>0</v>
      </c>
      <c r="BH217" s="139">
        <f>IF(N217="sníž. přenesená",J217,0)</f>
        <v>0</v>
      </c>
      <c r="BI217" s="139">
        <f>IF(N217="nulová",J217,0)</f>
        <v>0</v>
      </c>
      <c r="BJ217" s="16" t="s">
        <v>74</v>
      </c>
      <c r="BK217" s="139">
        <f>ROUND(I217*H217,2)</f>
        <v>0</v>
      </c>
      <c r="BL217" s="16" t="s">
        <v>131</v>
      </c>
      <c r="BM217" s="138" t="s">
        <v>826</v>
      </c>
    </row>
    <row r="218" spans="2:65" s="1" customFormat="1" ht="44.25" customHeight="1">
      <c r="B218" s="126"/>
      <c r="C218" s="127" t="s">
        <v>230</v>
      </c>
      <c r="D218" s="127" t="s">
        <v>127</v>
      </c>
      <c r="E218" s="128" t="s">
        <v>827</v>
      </c>
      <c r="F218" s="129" t="s">
        <v>828</v>
      </c>
      <c r="G218" s="130" t="s">
        <v>253</v>
      </c>
      <c r="H218" s="131">
        <v>48.031999999999996</v>
      </c>
      <c r="I218" s="132"/>
      <c r="J218" s="132">
        <f>ROUND(I218*H218,2)</f>
        <v>0</v>
      </c>
      <c r="K218" s="133"/>
      <c r="L218" s="28"/>
      <c r="M218" s="134" t="s">
        <v>1</v>
      </c>
      <c r="N218" s="135" t="s">
        <v>33</v>
      </c>
      <c r="O218" s="136">
        <v>0</v>
      </c>
      <c r="P218" s="136">
        <f>O218*H218</f>
        <v>0</v>
      </c>
      <c r="Q218" s="136">
        <v>0</v>
      </c>
      <c r="R218" s="136">
        <f>Q218*H218</f>
        <v>0</v>
      </c>
      <c r="S218" s="136">
        <v>0</v>
      </c>
      <c r="T218" s="137">
        <f>S218*H218</f>
        <v>0</v>
      </c>
      <c r="AR218" s="138" t="s">
        <v>131</v>
      </c>
      <c r="AT218" s="138" t="s">
        <v>127</v>
      </c>
      <c r="AU218" s="138" t="s">
        <v>76</v>
      </c>
      <c r="AY218" s="16" t="s">
        <v>124</v>
      </c>
      <c r="BE218" s="139">
        <f>IF(N218="základní",J218,0)</f>
        <v>0</v>
      </c>
      <c r="BF218" s="139">
        <f>IF(N218="snížená",J218,0)</f>
        <v>0</v>
      </c>
      <c r="BG218" s="139">
        <f>IF(N218="zákl. přenesená",J218,0)</f>
        <v>0</v>
      </c>
      <c r="BH218" s="139">
        <f>IF(N218="sníž. přenesená",J218,0)</f>
        <v>0</v>
      </c>
      <c r="BI218" s="139">
        <f>IF(N218="nulová",J218,0)</f>
        <v>0</v>
      </c>
      <c r="BJ218" s="16" t="s">
        <v>74</v>
      </c>
      <c r="BK218" s="139">
        <f>ROUND(I218*H218,2)</f>
        <v>0</v>
      </c>
      <c r="BL218" s="16" t="s">
        <v>131</v>
      </c>
      <c r="BM218" s="138" t="s">
        <v>829</v>
      </c>
    </row>
    <row r="219" spans="2:65" s="11" customFormat="1" ht="22.9" customHeight="1">
      <c r="B219" s="115"/>
      <c r="D219" s="116" t="s">
        <v>67</v>
      </c>
      <c r="E219" s="124" t="s">
        <v>830</v>
      </c>
      <c r="F219" s="124" t="s">
        <v>831</v>
      </c>
      <c r="J219" s="125">
        <f>BK219</f>
        <v>0</v>
      </c>
      <c r="L219" s="115"/>
      <c r="M219" s="119"/>
      <c r="P219" s="120">
        <f>SUM(P220:P222)</f>
        <v>26.122</v>
      </c>
      <c r="R219" s="120">
        <f>SUM(R220:R222)</f>
        <v>0.25052000000000002</v>
      </c>
      <c r="T219" s="121">
        <f>SUM(T220:T222)</f>
        <v>3.52</v>
      </c>
      <c r="AR219" s="116" t="s">
        <v>74</v>
      </c>
      <c r="AT219" s="122" t="s">
        <v>67</v>
      </c>
      <c r="AU219" s="122" t="s">
        <v>74</v>
      </c>
      <c r="AY219" s="116" t="s">
        <v>124</v>
      </c>
      <c r="BK219" s="123">
        <f>SUM(BK220:BK222)</f>
        <v>0</v>
      </c>
    </row>
    <row r="220" spans="2:65" s="1" customFormat="1" ht="44.25" customHeight="1">
      <c r="B220" s="126"/>
      <c r="C220" s="127" t="s">
        <v>332</v>
      </c>
      <c r="D220" s="127" t="s">
        <v>127</v>
      </c>
      <c r="E220" s="128" t="s">
        <v>832</v>
      </c>
      <c r="F220" s="129" t="s">
        <v>833</v>
      </c>
      <c r="G220" s="130" t="s">
        <v>161</v>
      </c>
      <c r="H220" s="131">
        <v>9</v>
      </c>
      <c r="I220" s="132"/>
      <c r="J220" s="132">
        <f>ROUND(I220*H220,2)</f>
        <v>0</v>
      </c>
      <c r="K220" s="133"/>
      <c r="L220" s="28"/>
      <c r="M220" s="134" t="s">
        <v>1</v>
      </c>
      <c r="N220" s="135" t="s">
        <v>33</v>
      </c>
      <c r="O220" s="136">
        <v>0</v>
      </c>
      <c r="P220" s="136">
        <f>O220*H220</f>
        <v>0</v>
      </c>
      <c r="Q220" s="136">
        <v>0</v>
      </c>
      <c r="R220" s="136">
        <f>Q220*H220</f>
        <v>0</v>
      </c>
      <c r="S220" s="136">
        <v>0</v>
      </c>
      <c r="T220" s="137">
        <f>S220*H220</f>
        <v>0</v>
      </c>
      <c r="AR220" s="138" t="s">
        <v>131</v>
      </c>
      <c r="AT220" s="138" t="s">
        <v>127</v>
      </c>
      <c r="AU220" s="138" t="s">
        <v>76</v>
      </c>
      <c r="AY220" s="16" t="s">
        <v>124</v>
      </c>
      <c r="BE220" s="139">
        <f>IF(N220="základní",J220,0)</f>
        <v>0</v>
      </c>
      <c r="BF220" s="139">
        <f>IF(N220="snížená",J220,0)</f>
        <v>0</v>
      </c>
      <c r="BG220" s="139">
        <f>IF(N220="zákl. přenesená",J220,0)</f>
        <v>0</v>
      </c>
      <c r="BH220" s="139">
        <f>IF(N220="sníž. přenesená",J220,0)</f>
        <v>0</v>
      </c>
      <c r="BI220" s="139">
        <f>IF(N220="nulová",J220,0)</f>
        <v>0</v>
      </c>
      <c r="BJ220" s="16" t="s">
        <v>74</v>
      </c>
      <c r="BK220" s="139">
        <f>ROUND(I220*H220,2)</f>
        <v>0</v>
      </c>
      <c r="BL220" s="16" t="s">
        <v>131</v>
      </c>
      <c r="BM220" s="138" t="s">
        <v>834</v>
      </c>
    </row>
    <row r="221" spans="2:65" s="1" customFormat="1" ht="24.2" customHeight="1">
      <c r="B221" s="126"/>
      <c r="C221" s="127" t="s">
        <v>234</v>
      </c>
      <c r="D221" s="127" t="s">
        <v>127</v>
      </c>
      <c r="E221" s="128" t="s">
        <v>835</v>
      </c>
      <c r="F221" s="129" t="s">
        <v>836</v>
      </c>
      <c r="G221" s="130" t="s">
        <v>137</v>
      </c>
      <c r="H221" s="131">
        <v>2</v>
      </c>
      <c r="I221" s="132"/>
      <c r="J221" s="132">
        <f>ROUND(I221*H221,2)</f>
        <v>0</v>
      </c>
      <c r="K221" s="133"/>
      <c r="L221" s="28"/>
      <c r="M221" s="134" t="s">
        <v>1</v>
      </c>
      <c r="N221" s="135" t="s">
        <v>33</v>
      </c>
      <c r="O221" s="136">
        <v>2.3029999999999999</v>
      </c>
      <c r="P221" s="136">
        <f>O221*H221</f>
        <v>4.6059999999999999</v>
      </c>
      <c r="Q221" s="136">
        <v>0.12526000000000001</v>
      </c>
      <c r="R221" s="136">
        <f>Q221*H221</f>
        <v>0.25052000000000002</v>
      </c>
      <c r="S221" s="136">
        <v>0</v>
      </c>
      <c r="T221" s="137">
        <f>S221*H221</f>
        <v>0</v>
      </c>
      <c r="AR221" s="138" t="s">
        <v>131</v>
      </c>
      <c r="AT221" s="138" t="s">
        <v>127</v>
      </c>
      <c r="AU221" s="138" t="s">
        <v>76</v>
      </c>
      <c r="AY221" s="16" t="s">
        <v>124</v>
      </c>
      <c r="BE221" s="139">
        <f>IF(N221="základní",J221,0)</f>
        <v>0</v>
      </c>
      <c r="BF221" s="139">
        <f>IF(N221="snížená",J221,0)</f>
        <v>0</v>
      </c>
      <c r="BG221" s="139">
        <f>IF(N221="zákl. přenesená",J221,0)</f>
        <v>0</v>
      </c>
      <c r="BH221" s="139">
        <f>IF(N221="sníž. přenesená",J221,0)</f>
        <v>0</v>
      </c>
      <c r="BI221" s="139">
        <f>IF(N221="nulová",J221,0)</f>
        <v>0</v>
      </c>
      <c r="BJ221" s="16" t="s">
        <v>74</v>
      </c>
      <c r="BK221" s="139">
        <f>ROUND(I221*H221,2)</f>
        <v>0</v>
      </c>
      <c r="BL221" s="16" t="s">
        <v>131</v>
      </c>
      <c r="BM221" s="138" t="s">
        <v>837</v>
      </c>
    </row>
    <row r="222" spans="2:65" s="1" customFormat="1" ht="24.2" customHeight="1">
      <c r="B222" s="126"/>
      <c r="C222" s="127" t="s">
        <v>339</v>
      </c>
      <c r="D222" s="127" t="s">
        <v>127</v>
      </c>
      <c r="E222" s="128" t="s">
        <v>838</v>
      </c>
      <c r="F222" s="129" t="s">
        <v>839</v>
      </c>
      <c r="G222" s="130" t="s">
        <v>840</v>
      </c>
      <c r="H222" s="131">
        <v>2</v>
      </c>
      <c r="I222" s="132"/>
      <c r="J222" s="132">
        <f>ROUND(I222*H222,2)</f>
        <v>0</v>
      </c>
      <c r="K222" s="133"/>
      <c r="L222" s="28"/>
      <c r="M222" s="168" t="s">
        <v>1</v>
      </c>
      <c r="N222" s="169" t="s">
        <v>33</v>
      </c>
      <c r="O222" s="170">
        <v>10.757999999999999</v>
      </c>
      <c r="P222" s="170">
        <f>O222*H222</f>
        <v>21.515999999999998</v>
      </c>
      <c r="Q222" s="170">
        <v>0</v>
      </c>
      <c r="R222" s="170">
        <f>Q222*H222</f>
        <v>0</v>
      </c>
      <c r="S222" s="170">
        <v>1.76</v>
      </c>
      <c r="T222" s="171">
        <f>S222*H222</f>
        <v>3.52</v>
      </c>
      <c r="AR222" s="138" t="s">
        <v>131</v>
      </c>
      <c r="AT222" s="138" t="s">
        <v>127</v>
      </c>
      <c r="AU222" s="138" t="s">
        <v>76</v>
      </c>
      <c r="AY222" s="16" t="s">
        <v>124</v>
      </c>
      <c r="BE222" s="139">
        <f>IF(N222="základní",J222,0)</f>
        <v>0</v>
      </c>
      <c r="BF222" s="139">
        <f>IF(N222="snížená",J222,0)</f>
        <v>0</v>
      </c>
      <c r="BG222" s="139">
        <f>IF(N222="zákl. přenesená",J222,0)</f>
        <v>0</v>
      </c>
      <c r="BH222" s="139">
        <f>IF(N222="sníž. přenesená",J222,0)</f>
        <v>0</v>
      </c>
      <c r="BI222" s="139">
        <f>IF(N222="nulová",J222,0)</f>
        <v>0</v>
      </c>
      <c r="BJ222" s="16" t="s">
        <v>74</v>
      </c>
      <c r="BK222" s="139">
        <f>ROUND(I222*H222,2)</f>
        <v>0</v>
      </c>
      <c r="BL222" s="16" t="s">
        <v>131</v>
      </c>
      <c r="BM222" s="138" t="s">
        <v>841</v>
      </c>
    </row>
    <row r="223" spans="2:65" s="1" customFormat="1" ht="6.95" customHeight="1">
      <c r="B223" s="40"/>
      <c r="C223" s="41"/>
      <c r="D223" s="41"/>
      <c r="E223" s="41"/>
      <c r="F223" s="41"/>
      <c r="G223" s="41"/>
      <c r="H223" s="41"/>
      <c r="I223" s="41"/>
      <c r="J223" s="41"/>
      <c r="K223" s="41"/>
      <c r="L223" s="28"/>
    </row>
  </sheetData>
  <autoFilter ref="C124:K222" xr:uid="{00000000-0009-0000-0000-000003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22"/>
  <sheetViews>
    <sheetView showGridLines="0" topLeftCell="A109" workbookViewId="0">
      <selection activeCell="I132" sqref="I13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7" t="s">
        <v>5</v>
      </c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85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76</v>
      </c>
    </row>
    <row r="4" spans="2:46" ht="24.95" customHeight="1">
      <c r="B4" s="19"/>
      <c r="D4" s="20" t="s">
        <v>89</v>
      </c>
      <c r="L4" s="19"/>
      <c r="M4" s="82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13</v>
      </c>
      <c r="L6" s="19"/>
    </row>
    <row r="7" spans="2:46" ht="16.5" customHeight="1">
      <c r="B7" s="19"/>
      <c r="E7" s="232" t="str">
        <f>'Rekapitulace stavby'!K6</f>
        <v>Sako Brno</v>
      </c>
      <c r="F7" s="233"/>
      <c r="G7" s="233"/>
      <c r="H7" s="233"/>
      <c r="L7" s="19"/>
    </row>
    <row r="8" spans="2:46" s="1" customFormat="1" ht="12" customHeight="1">
      <c r="B8" s="28"/>
      <c r="D8" s="25" t="s">
        <v>90</v>
      </c>
      <c r="L8" s="28"/>
    </row>
    <row r="9" spans="2:46" s="1" customFormat="1" ht="30.6" customHeight="1">
      <c r="B9" s="28"/>
      <c r="E9" s="203" t="s">
        <v>845</v>
      </c>
      <c r="F9" s="231"/>
      <c r="G9" s="231"/>
      <c r="H9" s="231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5" t="s">
        <v>15</v>
      </c>
      <c r="F11" s="23" t="s">
        <v>1</v>
      </c>
      <c r="I11" s="25" t="s">
        <v>16</v>
      </c>
      <c r="J11" s="23" t="s">
        <v>1</v>
      </c>
      <c r="L11" s="28"/>
    </row>
    <row r="12" spans="2:46" s="1" customFormat="1" ht="12" customHeight="1">
      <c r="B12" s="28"/>
      <c r="D12" s="25" t="s">
        <v>17</v>
      </c>
      <c r="F12" s="23" t="s">
        <v>18</v>
      </c>
      <c r="I12" s="25" t="s">
        <v>19</v>
      </c>
      <c r="J12" s="48"/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5" t="s">
        <v>20</v>
      </c>
      <c r="I14" s="25" t="s">
        <v>21</v>
      </c>
      <c r="J14" s="23" t="str">
        <f>IF('Rekapitulace stavby'!AN10="","",'Rekapitulace stavby'!AN10)</f>
        <v/>
      </c>
      <c r="L14" s="28"/>
    </row>
    <row r="15" spans="2:46" s="1" customFormat="1" ht="18" customHeight="1">
      <c r="B15" s="28"/>
      <c r="E15" s="23" t="str">
        <f>IF('Rekapitulace stavby'!E11="","",'Rekapitulace stavby'!E11)</f>
        <v xml:space="preserve"> </v>
      </c>
      <c r="I15" s="25" t="s">
        <v>22</v>
      </c>
      <c r="J15" s="23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5" t="s">
        <v>23</v>
      </c>
      <c r="I17" s="25" t="s">
        <v>21</v>
      </c>
      <c r="J17" s="23" t="str">
        <f>'Rekapitulace stavby'!AN13</f>
        <v/>
      </c>
      <c r="L17" s="28"/>
    </row>
    <row r="18" spans="2:12" s="1" customFormat="1" ht="18" customHeight="1">
      <c r="B18" s="28"/>
      <c r="E18" s="219" t="str">
        <f>'Rekapitulace stavby'!E14</f>
        <v xml:space="preserve"> </v>
      </c>
      <c r="F18" s="219"/>
      <c r="G18" s="219"/>
      <c r="H18" s="219"/>
      <c r="I18" s="25" t="s">
        <v>22</v>
      </c>
      <c r="J18" s="23" t="str">
        <f>'Rekapitulace stavby'!AN14</f>
        <v/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5" t="s">
        <v>24</v>
      </c>
      <c r="I20" s="25" t="s">
        <v>21</v>
      </c>
      <c r="J20" s="23" t="str">
        <f>IF('Rekapitulace stavby'!AN16="","",'Rekapitulace stavby'!AN16)</f>
        <v/>
      </c>
      <c r="L20" s="28"/>
    </row>
    <row r="21" spans="2:12" s="1" customFormat="1" ht="18" customHeight="1">
      <c r="B21" s="28"/>
      <c r="E21" s="23" t="str">
        <f>IF('Rekapitulace stavby'!E17="","",'Rekapitulace stavby'!E17)</f>
        <v xml:space="preserve"> </v>
      </c>
      <c r="I21" s="25" t="s">
        <v>22</v>
      </c>
      <c r="J21" s="23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5" t="s">
        <v>26</v>
      </c>
      <c r="I23" s="25" t="s">
        <v>21</v>
      </c>
      <c r="J23" s="23" t="str">
        <f>IF('Rekapitulace stavby'!AN19="","",'Rekapitulace stavby'!AN19)</f>
        <v/>
      </c>
      <c r="L23" s="28"/>
    </row>
    <row r="24" spans="2:12" s="1" customFormat="1" ht="18" customHeight="1">
      <c r="B24" s="28"/>
      <c r="E24" s="23" t="str">
        <f>IF('Rekapitulace stavby'!E20="","",'Rekapitulace stavby'!E20)</f>
        <v xml:space="preserve"> </v>
      </c>
      <c r="I24" s="25" t="s">
        <v>22</v>
      </c>
      <c r="J24" s="23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5" t="s">
        <v>27</v>
      </c>
      <c r="L26" s="28"/>
    </row>
    <row r="27" spans="2:12" s="7" customFormat="1" ht="16.5" customHeight="1">
      <c r="B27" s="83"/>
      <c r="E27" s="221" t="s">
        <v>1</v>
      </c>
      <c r="F27" s="221"/>
      <c r="G27" s="221"/>
      <c r="H27" s="221"/>
      <c r="L27" s="83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4" t="s">
        <v>28</v>
      </c>
      <c r="J30" s="62">
        <f>ROUND(J118,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30</v>
      </c>
      <c r="I32" s="31" t="s">
        <v>29</v>
      </c>
      <c r="J32" s="31" t="s">
        <v>31</v>
      </c>
      <c r="L32" s="28"/>
    </row>
    <row r="33" spans="2:12" s="1" customFormat="1" ht="14.45" customHeight="1">
      <c r="B33" s="28"/>
      <c r="D33" s="51" t="s">
        <v>32</v>
      </c>
      <c r="E33" s="25" t="s">
        <v>33</v>
      </c>
      <c r="F33" s="85">
        <f>ROUND((SUM(BE118:BE121)),  2)</f>
        <v>0</v>
      </c>
      <c r="I33" s="86">
        <v>0.21</v>
      </c>
      <c r="J33" s="85">
        <f>ROUND(((SUM(BE118:BE121))*I33),  2)</f>
        <v>0</v>
      </c>
      <c r="L33" s="28"/>
    </row>
    <row r="34" spans="2:12" s="1" customFormat="1" ht="14.45" customHeight="1">
      <c r="B34" s="28"/>
      <c r="E34" s="25" t="s">
        <v>34</v>
      </c>
      <c r="F34" s="85">
        <f>ROUND((SUM(BF118:BF121)),  2)</f>
        <v>0</v>
      </c>
      <c r="I34" s="86">
        <v>0.12</v>
      </c>
      <c r="J34" s="85">
        <f>ROUND(((SUM(BF118:BF121))*I34),  2)</f>
        <v>0</v>
      </c>
      <c r="L34" s="28"/>
    </row>
    <row r="35" spans="2:12" s="1" customFormat="1" ht="14.45" hidden="1" customHeight="1">
      <c r="B35" s="28"/>
      <c r="E35" s="25" t="s">
        <v>35</v>
      </c>
      <c r="F35" s="85">
        <f>ROUND((SUM(BG118:BG121)),  2)</f>
        <v>0</v>
      </c>
      <c r="I35" s="86">
        <v>0.21</v>
      </c>
      <c r="J35" s="85">
        <f>0</f>
        <v>0</v>
      </c>
      <c r="L35" s="28"/>
    </row>
    <row r="36" spans="2:12" s="1" customFormat="1" ht="14.45" hidden="1" customHeight="1">
      <c r="B36" s="28"/>
      <c r="E36" s="25" t="s">
        <v>36</v>
      </c>
      <c r="F36" s="85">
        <f>ROUND((SUM(BH118:BH121)),  2)</f>
        <v>0</v>
      </c>
      <c r="I36" s="86">
        <v>0.12</v>
      </c>
      <c r="J36" s="85">
        <f>0</f>
        <v>0</v>
      </c>
      <c r="L36" s="28"/>
    </row>
    <row r="37" spans="2:12" s="1" customFormat="1" ht="14.45" hidden="1" customHeight="1">
      <c r="B37" s="28"/>
      <c r="E37" s="25" t="s">
        <v>37</v>
      </c>
      <c r="F37" s="85">
        <f>ROUND((SUM(BI118:BI121)),  2)</f>
        <v>0</v>
      </c>
      <c r="I37" s="86">
        <v>0</v>
      </c>
      <c r="J37" s="85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7"/>
      <c r="D39" s="88" t="s">
        <v>38</v>
      </c>
      <c r="E39" s="53"/>
      <c r="F39" s="53"/>
      <c r="G39" s="89" t="s">
        <v>39</v>
      </c>
      <c r="H39" s="90" t="s">
        <v>40</v>
      </c>
      <c r="I39" s="53"/>
      <c r="J39" s="91">
        <f>SUM(J30:J37)</f>
        <v>0</v>
      </c>
      <c r="K39" s="92"/>
      <c r="L39" s="28"/>
    </row>
    <row r="40" spans="2:12" s="1" customFormat="1" ht="14.45" customHeight="1">
      <c r="B40" s="28"/>
      <c r="L40" s="28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43</v>
      </c>
      <c r="E61" s="30"/>
      <c r="F61" s="93" t="s">
        <v>44</v>
      </c>
      <c r="G61" s="39" t="s">
        <v>43</v>
      </c>
      <c r="H61" s="30"/>
      <c r="I61" s="30"/>
      <c r="J61" s="94" t="s">
        <v>44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45</v>
      </c>
      <c r="E65" s="38"/>
      <c r="F65" s="38"/>
      <c r="G65" s="37" t="s">
        <v>46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43</v>
      </c>
      <c r="E76" s="30"/>
      <c r="F76" s="93" t="s">
        <v>44</v>
      </c>
      <c r="G76" s="39" t="s">
        <v>43</v>
      </c>
      <c r="H76" s="30"/>
      <c r="I76" s="30"/>
      <c r="J76" s="94" t="s">
        <v>44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20" t="s">
        <v>91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5" t="s">
        <v>13</v>
      </c>
      <c r="L84" s="28"/>
    </row>
    <row r="85" spans="2:47" s="1" customFormat="1" ht="16.5" customHeight="1">
      <c r="B85" s="28"/>
      <c r="E85" s="232" t="str">
        <f>E7</f>
        <v>Sako Brno</v>
      </c>
      <c r="F85" s="233"/>
      <c r="G85" s="233"/>
      <c r="H85" s="233"/>
      <c r="L85" s="28"/>
    </row>
    <row r="86" spans="2:47" s="1" customFormat="1" ht="12" customHeight="1">
      <c r="B86" s="28"/>
      <c r="C86" s="25" t="s">
        <v>90</v>
      </c>
      <c r="L86" s="28"/>
    </row>
    <row r="87" spans="2:47" s="1" customFormat="1" ht="29.45" customHeight="1">
      <c r="B87" s="28"/>
      <c r="E87" s="203" t="str">
        <f>E9</f>
        <v>SO04 - ČSPH vč. zpevněných ploch
D.1.4.4 Zařízení silnoproudé elektrotechniky a bleskosvody</v>
      </c>
      <c r="F87" s="231"/>
      <c r="G87" s="231"/>
      <c r="H87" s="231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5" t="s">
        <v>17</v>
      </c>
      <c r="F89" s="23" t="str">
        <f>F12</f>
        <v xml:space="preserve"> </v>
      </c>
      <c r="I89" s="25" t="s">
        <v>19</v>
      </c>
      <c r="J89" s="48" t="str">
        <f>IF(J12="","",J12)</f>
        <v/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5" t="s">
        <v>20</v>
      </c>
      <c r="F91" s="23" t="str">
        <f>E15</f>
        <v xml:space="preserve"> </v>
      </c>
      <c r="I91" s="25" t="s">
        <v>24</v>
      </c>
      <c r="J91" s="26" t="str">
        <f>E21</f>
        <v xml:space="preserve"> </v>
      </c>
      <c r="L91" s="28"/>
    </row>
    <row r="92" spans="2:47" s="1" customFormat="1" ht="15.2" customHeight="1">
      <c r="B92" s="28"/>
      <c r="C92" s="25" t="s">
        <v>23</v>
      </c>
      <c r="F92" s="23" t="str">
        <f>IF(E18="","",E18)</f>
        <v xml:space="preserve"> </v>
      </c>
      <c r="I92" s="25" t="s">
        <v>26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5" t="s">
        <v>92</v>
      </c>
      <c r="D94" s="87"/>
      <c r="E94" s="87"/>
      <c r="F94" s="87"/>
      <c r="G94" s="87"/>
      <c r="H94" s="87"/>
      <c r="I94" s="87"/>
      <c r="J94" s="96" t="s">
        <v>93</v>
      </c>
      <c r="K94" s="87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7" t="s">
        <v>94</v>
      </c>
      <c r="J96" s="62">
        <f>J118</f>
        <v>0</v>
      </c>
      <c r="L96" s="28"/>
      <c r="AU96" s="16" t="s">
        <v>95</v>
      </c>
    </row>
    <row r="97" spans="2:12" s="8" customFormat="1" ht="24.95" customHeight="1">
      <c r="B97" s="98"/>
      <c r="D97" s="99" t="s">
        <v>576</v>
      </c>
      <c r="E97" s="100"/>
      <c r="F97" s="100"/>
      <c r="G97" s="100"/>
      <c r="H97" s="100"/>
      <c r="I97" s="100"/>
      <c r="J97" s="101">
        <f>J119</f>
        <v>0</v>
      </c>
      <c r="L97" s="98"/>
    </row>
    <row r="98" spans="2:12" s="9" customFormat="1" ht="19.899999999999999" customHeight="1">
      <c r="B98" s="102"/>
      <c r="D98" s="103" t="s">
        <v>582</v>
      </c>
      <c r="E98" s="104"/>
      <c r="F98" s="104"/>
      <c r="G98" s="104"/>
      <c r="H98" s="104"/>
      <c r="I98" s="104"/>
      <c r="J98" s="105">
        <f>J120</f>
        <v>0</v>
      </c>
      <c r="L98" s="102"/>
    </row>
    <row r="99" spans="2:12" s="1" customFormat="1" ht="21.75" customHeight="1">
      <c r="B99" s="28"/>
      <c r="L99" s="28"/>
    </row>
    <row r="100" spans="2:12" s="1" customFormat="1" ht="6.95" customHeight="1"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28"/>
    </row>
    <row r="104" spans="2:12" s="1" customFormat="1" ht="6.95" customHeight="1"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28"/>
    </row>
    <row r="105" spans="2:12" s="1" customFormat="1" ht="24.95" customHeight="1">
      <c r="B105" s="28"/>
      <c r="C105" s="20" t="s">
        <v>109</v>
      </c>
      <c r="L105" s="28"/>
    </row>
    <row r="106" spans="2:12" s="1" customFormat="1" ht="6.95" customHeight="1">
      <c r="B106" s="28"/>
      <c r="L106" s="28"/>
    </row>
    <row r="107" spans="2:12" s="1" customFormat="1" ht="12" customHeight="1">
      <c r="B107" s="28"/>
      <c r="C107" s="25" t="s">
        <v>13</v>
      </c>
      <c r="L107" s="28"/>
    </row>
    <row r="108" spans="2:12" s="1" customFormat="1" ht="16.5" customHeight="1">
      <c r="B108" s="28"/>
      <c r="E108" s="232" t="str">
        <f>E7</f>
        <v>Sako Brno</v>
      </c>
      <c r="F108" s="233"/>
      <c r="G108" s="233"/>
      <c r="H108" s="233"/>
      <c r="L108" s="28"/>
    </row>
    <row r="109" spans="2:12" s="1" customFormat="1" ht="12" customHeight="1">
      <c r="B109" s="28"/>
      <c r="C109" s="25" t="s">
        <v>90</v>
      </c>
      <c r="L109" s="28"/>
    </row>
    <row r="110" spans="2:12" s="1" customFormat="1" ht="29.45" customHeight="1">
      <c r="B110" s="28"/>
      <c r="E110" s="203" t="str">
        <f>E9</f>
        <v>SO04 - ČSPH vč. zpevněných ploch
D.1.4.4 Zařízení silnoproudé elektrotechniky a bleskosvody</v>
      </c>
      <c r="F110" s="231"/>
      <c r="G110" s="231"/>
      <c r="H110" s="231"/>
      <c r="L110" s="28"/>
    </row>
    <row r="111" spans="2:12" s="1" customFormat="1" ht="6.95" customHeight="1">
      <c r="B111" s="28"/>
      <c r="L111" s="28"/>
    </row>
    <row r="112" spans="2:12" s="1" customFormat="1" ht="12" customHeight="1">
      <c r="B112" s="28"/>
      <c r="C112" s="25" t="s">
        <v>17</v>
      </c>
      <c r="F112" s="23" t="str">
        <f>F12</f>
        <v xml:space="preserve"> </v>
      </c>
      <c r="I112" s="25" t="s">
        <v>19</v>
      </c>
      <c r="J112" s="48" t="str">
        <f>IF(J12="","",J12)</f>
        <v/>
      </c>
      <c r="L112" s="28"/>
    </row>
    <row r="113" spans="2:65" s="1" customFormat="1" ht="6.95" customHeight="1">
      <c r="B113" s="28"/>
      <c r="L113" s="28"/>
    </row>
    <row r="114" spans="2:65" s="1" customFormat="1" ht="15.2" customHeight="1">
      <c r="B114" s="28"/>
      <c r="C114" s="25" t="s">
        <v>20</v>
      </c>
      <c r="F114" s="23" t="str">
        <f>E15</f>
        <v xml:space="preserve"> </v>
      </c>
      <c r="I114" s="25" t="s">
        <v>24</v>
      </c>
      <c r="J114" s="26" t="str">
        <f>E21</f>
        <v xml:space="preserve"> </v>
      </c>
      <c r="L114" s="28"/>
    </row>
    <row r="115" spans="2:65" s="1" customFormat="1" ht="15.2" customHeight="1">
      <c r="B115" s="28"/>
      <c r="C115" s="25" t="s">
        <v>23</v>
      </c>
      <c r="F115" s="23" t="str">
        <f>IF(E18="","",E18)</f>
        <v xml:space="preserve"> </v>
      </c>
      <c r="I115" s="25" t="s">
        <v>26</v>
      </c>
      <c r="J115" s="26" t="str">
        <f>E24</f>
        <v xml:space="preserve"> </v>
      </c>
      <c r="L115" s="28"/>
    </row>
    <row r="116" spans="2:65" s="1" customFormat="1" ht="10.35" customHeight="1">
      <c r="B116" s="28"/>
      <c r="L116" s="28"/>
    </row>
    <row r="117" spans="2:65" s="10" customFormat="1" ht="29.25" customHeight="1">
      <c r="B117" s="106"/>
      <c r="C117" s="107" t="s">
        <v>110</v>
      </c>
      <c r="D117" s="108" t="s">
        <v>53</v>
      </c>
      <c r="E117" s="108" t="s">
        <v>49</v>
      </c>
      <c r="F117" s="108" t="s">
        <v>50</v>
      </c>
      <c r="G117" s="108" t="s">
        <v>111</v>
      </c>
      <c r="H117" s="108" t="s">
        <v>112</v>
      </c>
      <c r="I117" s="108" t="s">
        <v>113</v>
      </c>
      <c r="J117" s="109" t="s">
        <v>93</v>
      </c>
      <c r="K117" s="110" t="s">
        <v>114</v>
      </c>
      <c r="L117" s="106"/>
      <c r="M117" s="55" t="s">
        <v>1</v>
      </c>
      <c r="N117" s="56" t="s">
        <v>32</v>
      </c>
      <c r="O117" s="56" t="s">
        <v>115</v>
      </c>
      <c r="P117" s="56" t="s">
        <v>116</v>
      </c>
      <c r="Q117" s="56" t="s">
        <v>117</v>
      </c>
      <c r="R117" s="56" t="s">
        <v>118</v>
      </c>
      <c r="S117" s="56" t="s">
        <v>119</v>
      </c>
      <c r="T117" s="57" t="s">
        <v>120</v>
      </c>
    </row>
    <row r="118" spans="2:65" s="1" customFormat="1" ht="22.9" customHeight="1">
      <c r="B118" s="28"/>
      <c r="C118" s="60" t="s">
        <v>121</v>
      </c>
      <c r="J118" s="111">
        <f>BK118</f>
        <v>0</v>
      </c>
      <c r="L118" s="28"/>
      <c r="M118" s="58"/>
      <c r="N118" s="49"/>
      <c r="O118" s="49"/>
      <c r="P118" s="112">
        <f>P119</f>
        <v>0</v>
      </c>
      <c r="Q118" s="49"/>
      <c r="R118" s="112">
        <f>R119</f>
        <v>0</v>
      </c>
      <c r="S118" s="49"/>
      <c r="T118" s="113">
        <f>T119</f>
        <v>0</v>
      </c>
      <c r="AT118" s="16" t="s">
        <v>67</v>
      </c>
      <c r="AU118" s="16" t="s">
        <v>95</v>
      </c>
      <c r="BK118" s="114">
        <f>BK119</f>
        <v>0</v>
      </c>
    </row>
    <row r="119" spans="2:65" s="11" customFormat="1" ht="25.9" customHeight="1">
      <c r="B119" s="115"/>
      <c r="D119" s="116" t="s">
        <v>67</v>
      </c>
      <c r="E119" s="117" t="s">
        <v>577</v>
      </c>
      <c r="F119" s="117" t="s">
        <v>578</v>
      </c>
      <c r="J119" s="118">
        <f>BK119</f>
        <v>0</v>
      </c>
      <c r="L119" s="115"/>
      <c r="M119" s="119"/>
      <c r="P119" s="120">
        <f>P120</f>
        <v>0</v>
      </c>
      <c r="R119" s="120">
        <f>R120</f>
        <v>0</v>
      </c>
      <c r="T119" s="121">
        <f>T120</f>
        <v>0</v>
      </c>
      <c r="AR119" s="116" t="s">
        <v>74</v>
      </c>
      <c r="AT119" s="122" t="s">
        <v>67</v>
      </c>
      <c r="AU119" s="122" t="s">
        <v>68</v>
      </c>
      <c r="AY119" s="116" t="s">
        <v>124</v>
      </c>
      <c r="BK119" s="123">
        <f>BK120</f>
        <v>0</v>
      </c>
    </row>
    <row r="120" spans="2:65" s="11" customFormat="1" ht="22.9" customHeight="1">
      <c r="B120" s="115"/>
      <c r="D120" s="116" t="s">
        <v>67</v>
      </c>
      <c r="E120" s="124" t="s">
        <v>74</v>
      </c>
      <c r="F120" s="124" t="s">
        <v>583</v>
      </c>
      <c r="J120" s="125">
        <f>BK120</f>
        <v>0</v>
      </c>
      <c r="L120" s="115"/>
      <c r="M120" s="119"/>
      <c r="P120" s="120">
        <f>P121</f>
        <v>0</v>
      </c>
      <c r="R120" s="120">
        <f>R121</f>
        <v>0</v>
      </c>
      <c r="T120" s="121">
        <f>T121</f>
        <v>0</v>
      </c>
      <c r="AR120" s="116" t="s">
        <v>74</v>
      </c>
      <c r="AT120" s="122" t="s">
        <v>67</v>
      </c>
      <c r="AU120" s="122" t="s">
        <v>74</v>
      </c>
      <c r="AY120" s="116" t="s">
        <v>124</v>
      </c>
      <c r="BK120" s="123">
        <f>BK121</f>
        <v>0</v>
      </c>
    </row>
    <row r="121" spans="2:65" s="1" customFormat="1" ht="16.5" customHeight="1">
      <c r="B121" s="126"/>
      <c r="C121" s="127" t="s">
        <v>74</v>
      </c>
      <c r="D121" s="127" t="s">
        <v>127</v>
      </c>
      <c r="E121" s="128" t="s">
        <v>587</v>
      </c>
      <c r="F121" s="129" t="s">
        <v>580</v>
      </c>
      <c r="G121" s="130" t="s">
        <v>211</v>
      </c>
      <c r="H121" s="131">
        <v>1</v>
      </c>
      <c r="I121" s="132"/>
      <c r="J121" s="132">
        <f>ROUND(I121*H121,2)</f>
        <v>0</v>
      </c>
      <c r="K121" s="133"/>
      <c r="L121" s="28"/>
      <c r="M121" s="168" t="s">
        <v>1</v>
      </c>
      <c r="N121" s="169" t="s">
        <v>33</v>
      </c>
      <c r="O121" s="170">
        <v>0</v>
      </c>
      <c r="P121" s="170">
        <f>O121*H121</f>
        <v>0</v>
      </c>
      <c r="Q121" s="170">
        <v>0</v>
      </c>
      <c r="R121" s="170">
        <f>Q121*H121</f>
        <v>0</v>
      </c>
      <c r="S121" s="170">
        <v>0</v>
      </c>
      <c r="T121" s="171">
        <f>S121*H121</f>
        <v>0</v>
      </c>
      <c r="AR121" s="138" t="s">
        <v>131</v>
      </c>
      <c r="AT121" s="138" t="s">
        <v>127</v>
      </c>
      <c r="AU121" s="138" t="s">
        <v>76</v>
      </c>
      <c r="AY121" s="16" t="s">
        <v>124</v>
      </c>
      <c r="BE121" s="139">
        <f>IF(N121="základní",J121,0)</f>
        <v>0</v>
      </c>
      <c r="BF121" s="139">
        <f>IF(N121="snížená",J121,0)</f>
        <v>0</v>
      </c>
      <c r="BG121" s="139">
        <f>IF(N121="zákl. přenesená",J121,0)</f>
        <v>0</v>
      </c>
      <c r="BH121" s="139">
        <f>IF(N121="sníž. přenesená",J121,0)</f>
        <v>0</v>
      </c>
      <c r="BI121" s="139">
        <f>IF(N121="nulová",J121,0)</f>
        <v>0</v>
      </c>
      <c r="BJ121" s="16" t="s">
        <v>74</v>
      </c>
      <c r="BK121" s="139">
        <f>ROUND(I121*H121,2)</f>
        <v>0</v>
      </c>
      <c r="BL121" s="16" t="s">
        <v>131</v>
      </c>
      <c r="BM121" s="138" t="s">
        <v>588</v>
      </c>
    </row>
    <row r="122" spans="2:65" s="1" customFormat="1" ht="6.95" customHeight="1"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28"/>
    </row>
  </sheetData>
  <autoFilter ref="C117:K121" xr:uid="{00000000-0009-0000-0000-000004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22"/>
  <sheetViews>
    <sheetView showGridLines="0" topLeftCell="A104" workbookViewId="0">
      <selection activeCell="J133" sqref="J133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7" t="s">
        <v>5</v>
      </c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83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76</v>
      </c>
    </row>
    <row r="4" spans="2:46" ht="24.95" customHeight="1">
      <c r="B4" s="19"/>
      <c r="D4" s="20" t="s">
        <v>89</v>
      </c>
      <c r="L4" s="19"/>
      <c r="M4" s="82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13</v>
      </c>
      <c r="L6" s="19"/>
    </row>
    <row r="7" spans="2:46" ht="16.5" customHeight="1">
      <c r="B7" s="19"/>
      <c r="E7" s="232" t="str">
        <f>'Rekapitulace stavby'!K6</f>
        <v>Sako Brno</v>
      </c>
      <c r="F7" s="233"/>
      <c r="G7" s="233"/>
      <c r="H7" s="233"/>
      <c r="L7" s="19"/>
    </row>
    <row r="8" spans="2:46" s="1" customFormat="1" ht="12" customHeight="1">
      <c r="B8" s="28"/>
      <c r="D8" s="25" t="s">
        <v>90</v>
      </c>
      <c r="L8" s="28"/>
    </row>
    <row r="9" spans="2:46" s="1" customFormat="1" ht="30" customHeight="1">
      <c r="B9" s="28"/>
      <c r="E9" s="203" t="s">
        <v>844</v>
      </c>
      <c r="F9" s="231"/>
      <c r="G9" s="231"/>
      <c r="H9" s="231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5" t="s">
        <v>15</v>
      </c>
      <c r="F11" s="23" t="s">
        <v>1</v>
      </c>
      <c r="I11" s="25" t="s">
        <v>16</v>
      </c>
      <c r="J11" s="23" t="s">
        <v>1</v>
      </c>
      <c r="L11" s="28"/>
    </row>
    <row r="12" spans="2:46" s="1" customFormat="1" ht="12" customHeight="1">
      <c r="B12" s="28"/>
      <c r="D12" s="25" t="s">
        <v>17</v>
      </c>
      <c r="F12" s="23" t="s">
        <v>18</v>
      </c>
      <c r="I12" s="25" t="s">
        <v>19</v>
      </c>
      <c r="J12" s="48"/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5" t="s">
        <v>20</v>
      </c>
      <c r="I14" s="25" t="s">
        <v>21</v>
      </c>
      <c r="J14" s="23" t="str">
        <f>IF('Rekapitulace stavby'!AN10="","",'Rekapitulace stavby'!AN10)</f>
        <v/>
      </c>
      <c r="L14" s="28"/>
    </row>
    <row r="15" spans="2:46" s="1" customFormat="1" ht="18" customHeight="1">
      <c r="B15" s="28"/>
      <c r="E15" s="23" t="str">
        <f>IF('Rekapitulace stavby'!E11="","",'Rekapitulace stavby'!E11)</f>
        <v xml:space="preserve"> </v>
      </c>
      <c r="I15" s="25" t="s">
        <v>22</v>
      </c>
      <c r="J15" s="23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5" t="s">
        <v>23</v>
      </c>
      <c r="I17" s="25" t="s">
        <v>21</v>
      </c>
      <c r="J17" s="23" t="str">
        <f>'Rekapitulace stavby'!AN13</f>
        <v/>
      </c>
      <c r="L17" s="28"/>
    </row>
    <row r="18" spans="2:12" s="1" customFormat="1" ht="18" customHeight="1">
      <c r="B18" s="28"/>
      <c r="E18" s="219" t="str">
        <f>'Rekapitulace stavby'!E14</f>
        <v xml:space="preserve"> </v>
      </c>
      <c r="F18" s="219"/>
      <c r="G18" s="219"/>
      <c r="H18" s="219"/>
      <c r="I18" s="25" t="s">
        <v>22</v>
      </c>
      <c r="J18" s="23" t="str">
        <f>'Rekapitulace stavby'!AN14</f>
        <v/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5" t="s">
        <v>24</v>
      </c>
      <c r="I20" s="25" t="s">
        <v>21</v>
      </c>
      <c r="J20" s="23" t="str">
        <f>IF('Rekapitulace stavby'!AN16="","",'Rekapitulace stavby'!AN16)</f>
        <v/>
      </c>
      <c r="L20" s="28"/>
    </row>
    <row r="21" spans="2:12" s="1" customFormat="1" ht="18" customHeight="1">
      <c r="B21" s="28"/>
      <c r="E21" s="23" t="str">
        <f>IF('Rekapitulace stavby'!E17="","",'Rekapitulace stavby'!E17)</f>
        <v xml:space="preserve"> </v>
      </c>
      <c r="I21" s="25" t="s">
        <v>22</v>
      </c>
      <c r="J21" s="23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5" t="s">
        <v>26</v>
      </c>
      <c r="I23" s="25" t="s">
        <v>21</v>
      </c>
      <c r="J23" s="23" t="str">
        <f>IF('Rekapitulace stavby'!AN19="","",'Rekapitulace stavby'!AN19)</f>
        <v/>
      </c>
      <c r="L23" s="28"/>
    </row>
    <row r="24" spans="2:12" s="1" customFormat="1" ht="18" customHeight="1">
      <c r="B24" s="28"/>
      <c r="E24" s="23" t="str">
        <f>IF('Rekapitulace stavby'!E20="","",'Rekapitulace stavby'!E20)</f>
        <v xml:space="preserve"> </v>
      </c>
      <c r="I24" s="25" t="s">
        <v>22</v>
      </c>
      <c r="J24" s="23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5" t="s">
        <v>27</v>
      </c>
      <c r="L26" s="28"/>
    </row>
    <row r="27" spans="2:12" s="7" customFormat="1" ht="16.5" customHeight="1">
      <c r="B27" s="83"/>
      <c r="E27" s="221" t="s">
        <v>1</v>
      </c>
      <c r="F27" s="221"/>
      <c r="G27" s="221"/>
      <c r="H27" s="221"/>
      <c r="L27" s="83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4" t="s">
        <v>28</v>
      </c>
      <c r="J30" s="62">
        <f>ROUND(J118,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30</v>
      </c>
      <c r="I32" s="31" t="s">
        <v>29</v>
      </c>
      <c r="J32" s="31" t="s">
        <v>31</v>
      </c>
      <c r="L32" s="28"/>
    </row>
    <row r="33" spans="2:12" s="1" customFormat="1" ht="14.45" customHeight="1">
      <c r="B33" s="28"/>
      <c r="D33" s="51" t="s">
        <v>32</v>
      </c>
      <c r="E33" s="25" t="s">
        <v>33</v>
      </c>
      <c r="F33" s="85">
        <f>ROUND((SUM(BE118:BE121)),  2)</f>
        <v>0</v>
      </c>
      <c r="I33" s="86">
        <v>0.21</v>
      </c>
      <c r="J33" s="85">
        <f>ROUND(((SUM(BE118:BE121))*I33),  2)</f>
        <v>0</v>
      </c>
      <c r="L33" s="28"/>
    </row>
    <row r="34" spans="2:12" s="1" customFormat="1" ht="14.45" customHeight="1">
      <c r="B34" s="28"/>
      <c r="E34" s="25" t="s">
        <v>34</v>
      </c>
      <c r="F34" s="85">
        <f>ROUND((SUM(BF118:BF121)),  2)</f>
        <v>0</v>
      </c>
      <c r="I34" s="86">
        <v>0.12</v>
      </c>
      <c r="J34" s="85">
        <f>ROUND(((SUM(BF118:BF121))*I34),  2)</f>
        <v>0</v>
      </c>
      <c r="L34" s="28"/>
    </row>
    <row r="35" spans="2:12" s="1" customFormat="1" ht="14.45" hidden="1" customHeight="1">
      <c r="B35" s="28"/>
      <c r="E35" s="25" t="s">
        <v>35</v>
      </c>
      <c r="F35" s="85">
        <f>ROUND((SUM(BG118:BG121)),  2)</f>
        <v>0</v>
      </c>
      <c r="I35" s="86">
        <v>0.21</v>
      </c>
      <c r="J35" s="85">
        <f>0</f>
        <v>0</v>
      </c>
      <c r="L35" s="28"/>
    </row>
    <row r="36" spans="2:12" s="1" customFormat="1" ht="14.45" hidden="1" customHeight="1">
      <c r="B36" s="28"/>
      <c r="E36" s="25" t="s">
        <v>36</v>
      </c>
      <c r="F36" s="85">
        <f>ROUND((SUM(BH118:BH121)),  2)</f>
        <v>0</v>
      </c>
      <c r="I36" s="86">
        <v>0.12</v>
      </c>
      <c r="J36" s="85">
        <f>0</f>
        <v>0</v>
      </c>
      <c r="L36" s="28"/>
    </row>
    <row r="37" spans="2:12" s="1" customFormat="1" ht="14.45" hidden="1" customHeight="1">
      <c r="B37" s="28"/>
      <c r="E37" s="25" t="s">
        <v>37</v>
      </c>
      <c r="F37" s="85">
        <f>ROUND((SUM(BI118:BI121)),  2)</f>
        <v>0</v>
      </c>
      <c r="I37" s="86">
        <v>0</v>
      </c>
      <c r="J37" s="85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7"/>
      <c r="D39" s="88" t="s">
        <v>38</v>
      </c>
      <c r="E39" s="53"/>
      <c r="F39" s="53"/>
      <c r="G39" s="89" t="s">
        <v>39</v>
      </c>
      <c r="H39" s="90" t="s">
        <v>40</v>
      </c>
      <c r="I39" s="53"/>
      <c r="J39" s="91">
        <f>SUM(J30:J37)</f>
        <v>0</v>
      </c>
      <c r="K39" s="92"/>
      <c r="L39" s="28"/>
    </row>
    <row r="40" spans="2:12" s="1" customFormat="1" ht="14.45" customHeight="1">
      <c r="B40" s="28"/>
      <c r="L40" s="28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43</v>
      </c>
      <c r="E61" s="30"/>
      <c r="F61" s="93" t="s">
        <v>44</v>
      </c>
      <c r="G61" s="39" t="s">
        <v>43</v>
      </c>
      <c r="H61" s="30"/>
      <c r="I61" s="30"/>
      <c r="J61" s="94" t="s">
        <v>44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45</v>
      </c>
      <c r="E65" s="38"/>
      <c r="F65" s="38"/>
      <c r="G65" s="37" t="s">
        <v>46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43</v>
      </c>
      <c r="E76" s="30"/>
      <c r="F76" s="93" t="s">
        <v>44</v>
      </c>
      <c r="G76" s="39" t="s">
        <v>43</v>
      </c>
      <c r="H76" s="30"/>
      <c r="I76" s="30"/>
      <c r="J76" s="94" t="s">
        <v>44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20" t="s">
        <v>91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5" t="s">
        <v>13</v>
      </c>
      <c r="L84" s="28"/>
    </row>
    <row r="85" spans="2:47" s="1" customFormat="1" ht="16.5" customHeight="1">
      <c r="B85" s="28"/>
      <c r="E85" s="232" t="str">
        <f>E7</f>
        <v>Sako Brno</v>
      </c>
      <c r="F85" s="233"/>
      <c r="G85" s="233"/>
      <c r="H85" s="233"/>
      <c r="L85" s="28"/>
    </row>
    <row r="86" spans="2:47" s="1" customFormat="1" ht="12" customHeight="1">
      <c r="B86" s="28"/>
      <c r="C86" s="25" t="s">
        <v>90</v>
      </c>
      <c r="L86" s="28"/>
    </row>
    <row r="87" spans="2:47" s="1" customFormat="1" ht="29.45" customHeight="1">
      <c r="B87" s="28"/>
      <c r="E87" s="203" t="str">
        <f>E9</f>
        <v>SO04 - ČSPH vč. zpevněných ploch
D.1.5 Dokumentace technologického zařízení - SO04 - ČSPH</v>
      </c>
      <c r="F87" s="231"/>
      <c r="G87" s="231"/>
      <c r="H87" s="231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5" t="s">
        <v>17</v>
      </c>
      <c r="F89" s="23" t="str">
        <f>F12</f>
        <v xml:space="preserve"> </v>
      </c>
      <c r="I89" s="25" t="s">
        <v>19</v>
      </c>
      <c r="J89" s="48" t="str">
        <f>IF(J12="","",J12)</f>
        <v/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5" t="s">
        <v>20</v>
      </c>
      <c r="F91" s="23" t="str">
        <f>E15</f>
        <v xml:space="preserve"> </v>
      </c>
      <c r="I91" s="25" t="s">
        <v>24</v>
      </c>
      <c r="J91" s="26" t="str">
        <f>E21</f>
        <v xml:space="preserve"> </v>
      </c>
      <c r="L91" s="28"/>
    </row>
    <row r="92" spans="2:47" s="1" customFormat="1" ht="15.2" customHeight="1">
      <c r="B92" s="28"/>
      <c r="C92" s="25" t="s">
        <v>23</v>
      </c>
      <c r="F92" s="23" t="str">
        <f>IF(E18="","",E18)</f>
        <v xml:space="preserve"> </v>
      </c>
      <c r="I92" s="25" t="s">
        <v>26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5" t="s">
        <v>92</v>
      </c>
      <c r="D94" s="87"/>
      <c r="E94" s="87"/>
      <c r="F94" s="87"/>
      <c r="G94" s="87"/>
      <c r="H94" s="87"/>
      <c r="I94" s="87"/>
      <c r="J94" s="96" t="s">
        <v>93</v>
      </c>
      <c r="K94" s="87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7" t="s">
        <v>94</v>
      </c>
      <c r="J96" s="62">
        <f>J118</f>
        <v>0</v>
      </c>
      <c r="L96" s="28"/>
      <c r="AU96" s="16" t="s">
        <v>95</v>
      </c>
    </row>
    <row r="97" spans="2:12" s="8" customFormat="1" ht="24.95" customHeight="1">
      <c r="B97" s="98"/>
      <c r="D97" s="99" t="s">
        <v>576</v>
      </c>
      <c r="E97" s="100"/>
      <c r="F97" s="100"/>
      <c r="G97" s="100"/>
      <c r="H97" s="100"/>
      <c r="I97" s="100"/>
      <c r="J97" s="101">
        <f>J119</f>
        <v>0</v>
      </c>
      <c r="L97" s="98"/>
    </row>
    <row r="98" spans="2:12" s="9" customFormat="1" ht="19.899999999999999" customHeight="1">
      <c r="B98" s="102"/>
      <c r="D98" s="103" t="s">
        <v>582</v>
      </c>
      <c r="E98" s="104"/>
      <c r="F98" s="104"/>
      <c r="G98" s="104"/>
      <c r="H98" s="104"/>
      <c r="I98" s="104"/>
      <c r="J98" s="105">
        <f>J120</f>
        <v>0</v>
      </c>
      <c r="L98" s="102"/>
    </row>
    <row r="99" spans="2:12" s="1" customFormat="1" ht="21.75" customHeight="1">
      <c r="B99" s="28"/>
      <c r="L99" s="28"/>
    </row>
    <row r="100" spans="2:12" s="1" customFormat="1" ht="6.95" customHeight="1"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28"/>
    </row>
    <row r="104" spans="2:12" s="1" customFormat="1" ht="6.95" customHeight="1"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28"/>
    </row>
    <row r="105" spans="2:12" s="1" customFormat="1" ht="24.95" customHeight="1">
      <c r="B105" s="28"/>
      <c r="C105" s="20" t="s">
        <v>109</v>
      </c>
      <c r="L105" s="28"/>
    </row>
    <row r="106" spans="2:12" s="1" customFormat="1" ht="6.95" customHeight="1">
      <c r="B106" s="28"/>
      <c r="L106" s="28"/>
    </row>
    <row r="107" spans="2:12" s="1" customFormat="1" ht="12" customHeight="1">
      <c r="B107" s="28"/>
      <c r="C107" s="25" t="s">
        <v>13</v>
      </c>
      <c r="L107" s="28"/>
    </row>
    <row r="108" spans="2:12" s="1" customFormat="1" ht="16.5" customHeight="1">
      <c r="B108" s="28"/>
      <c r="E108" s="232" t="str">
        <f>E7</f>
        <v>Sako Brno</v>
      </c>
      <c r="F108" s="233"/>
      <c r="G108" s="233"/>
      <c r="H108" s="233"/>
      <c r="L108" s="28"/>
    </row>
    <row r="109" spans="2:12" s="1" customFormat="1" ht="12" customHeight="1">
      <c r="B109" s="28"/>
      <c r="C109" s="25" t="s">
        <v>90</v>
      </c>
      <c r="L109" s="28"/>
    </row>
    <row r="110" spans="2:12" s="1" customFormat="1" ht="30" customHeight="1">
      <c r="B110" s="28"/>
      <c r="E110" s="203" t="str">
        <f>E9</f>
        <v>SO04 - ČSPH vč. zpevněných ploch
D.1.5 Dokumentace technologického zařízení - SO04 - ČSPH</v>
      </c>
      <c r="F110" s="231"/>
      <c r="G110" s="231"/>
      <c r="H110" s="231"/>
      <c r="L110" s="28"/>
    </row>
    <row r="111" spans="2:12" s="1" customFormat="1" ht="6.95" customHeight="1">
      <c r="B111" s="28"/>
      <c r="L111" s="28"/>
    </row>
    <row r="112" spans="2:12" s="1" customFormat="1" ht="12" customHeight="1">
      <c r="B112" s="28"/>
      <c r="C112" s="25" t="s">
        <v>17</v>
      </c>
      <c r="F112" s="23" t="str">
        <f>F12</f>
        <v xml:space="preserve"> </v>
      </c>
      <c r="I112" s="25" t="s">
        <v>19</v>
      </c>
      <c r="J112" s="48" t="str">
        <f>IF(J12="","",J12)</f>
        <v/>
      </c>
      <c r="L112" s="28"/>
    </row>
    <row r="113" spans="2:65" s="1" customFormat="1" ht="6.95" customHeight="1">
      <c r="B113" s="28"/>
      <c r="L113" s="28"/>
    </row>
    <row r="114" spans="2:65" s="1" customFormat="1" ht="15.2" customHeight="1">
      <c r="B114" s="28"/>
      <c r="C114" s="25" t="s">
        <v>20</v>
      </c>
      <c r="F114" s="23" t="str">
        <f>E15</f>
        <v xml:space="preserve"> </v>
      </c>
      <c r="I114" s="25" t="s">
        <v>24</v>
      </c>
      <c r="J114" s="26" t="str">
        <f>E21</f>
        <v xml:space="preserve"> </v>
      </c>
      <c r="L114" s="28"/>
    </row>
    <row r="115" spans="2:65" s="1" customFormat="1" ht="15.2" customHeight="1">
      <c r="B115" s="28"/>
      <c r="C115" s="25" t="s">
        <v>23</v>
      </c>
      <c r="F115" s="23" t="str">
        <f>IF(E18="","",E18)</f>
        <v xml:space="preserve"> </v>
      </c>
      <c r="I115" s="25" t="s">
        <v>26</v>
      </c>
      <c r="J115" s="26" t="str">
        <f>E24</f>
        <v xml:space="preserve"> </v>
      </c>
      <c r="L115" s="28"/>
    </row>
    <row r="116" spans="2:65" s="1" customFormat="1" ht="10.35" customHeight="1">
      <c r="B116" s="28"/>
      <c r="L116" s="28"/>
    </row>
    <row r="117" spans="2:65" s="10" customFormat="1" ht="29.25" customHeight="1">
      <c r="B117" s="106"/>
      <c r="C117" s="107" t="s">
        <v>110</v>
      </c>
      <c r="D117" s="108" t="s">
        <v>53</v>
      </c>
      <c r="E117" s="108" t="s">
        <v>49</v>
      </c>
      <c r="F117" s="108" t="s">
        <v>50</v>
      </c>
      <c r="G117" s="108" t="s">
        <v>111</v>
      </c>
      <c r="H117" s="108" t="s">
        <v>112</v>
      </c>
      <c r="I117" s="108" t="s">
        <v>113</v>
      </c>
      <c r="J117" s="109" t="s">
        <v>93</v>
      </c>
      <c r="K117" s="110" t="s">
        <v>114</v>
      </c>
      <c r="L117" s="106"/>
      <c r="M117" s="55" t="s">
        <v>1</v>
      </c>
      <c r="N117" s="56" t="s">
        <v>32</v>
      </c>
      <c r="O117" s="56" t="s">
        <v>115</v>
      </c>
      <c r="P117" s="56" t="s">
        <v>116</v>
      </c>
      <c r="Q117" s="56" t="s">
        <v>117</v>
      </c>
      <c r="R117" s="56" t="s">
        <v>118</v>
      </c>
      <c r="S117" s="56" t="s">
        <v>119</v>
      </c>
      <c r="T117" s="57" t="s">
        <v>120</v>
      </c>
    </row>
    <row r="118" spans="2:65" s="1" customFormat="1" ht="22.9" customHeight="1">
      <c r="B118" s="28"/>
      <c r="C118" s="60" t="s">
        <v>121</v>
      </c>
      <c r="J118" s="111">
        <f>BK118</f>
        <v>0</v>
      </c>
      <c r="L118" s="28"/>
      <c r="M118" s="58"/>
      <c r="N118" s="49"/>
      <c r="O118" s="49"/>
      <c r="P118" s="112">
        <f>P119</f>
        <v>0</v>
      </c>
      <c r="Q118" s="49"/>
      <c r="R118" s="112">
        <f>R119</f>
        <v>0</v>
      </c>
      <c r="S118" s="49"/>
      <c r="T118" s="113">
        <f>T119</f>
        <v>0</v>
      </c>
      <c r="AT118" s="16" t="s">
        <v>67</v>
      </c>
      <c r="AU118" s="16" t="s">
        <v>95</v>
      </c>
      <c r="BK118" s="114">
        <f>BK119</f>
        <v>0</v>
      </c>
    </row>
    <row r="119" spans="2:65" s="11" customFormat="1" ht="25.9" customHeight="1">
      <c r="B119" s="115"/>
      <c r="D119" s="116" t="s">
        <v>67</v>
      </c>
      <c r="E119" s="117" t="s">
        <v>577</v>
      </c>
      <c r="F119" s="117" t="s">
        <v>578</v>
      </c>
      <c r="J119" s="118">
        <f>BK119</f>
        <v>0</v>
      </c>
      <c r="L119" s="115"/>
      <c r="M119" s="119"/>
      <c r="P119" s="120">
        <f>P120</f>
        <v>0</v>
      </c>
      <c r="R119" s="120">
        <f>R120</f>
        <v>0</v>
      </c>
      <c r="T119" s="121">
        <f>T120</f>
        <v>0</v>
      </c>
      <c r="AR119" s="116" t="s">
        <v>74</v>
      </c>
      <c r="AT119" s="122" t="s">
        <v>67</v>
      </c>
      <c r="AU119" s="122" t="s">
        <v>68</v>
      </c>
      <c r="AY119" s="116" t="s">
        <v>124</v>
      </c>
      <c r="BK119" s="123">
        <f>BK120</f>
        <v>0</v>
      </c>
    </row>
    <row r="120" spans="2:65" s="11" customFormat="1" ht="22.9" customHeight="1">
      <c r="B120" s="115"/>
      <c r="D120" s="116" t="s">
        <v>67</v>
      </c>
      <c r="E120" s="124" t="s">
        <v>74</v>
      </c>
      <c r="F120" s="124" t="s">
        <v>583</v>
      </c>
      <c r="J120" s="125">
        <f>BK120</f>
        <v>0</v>
      </c>
      <c r="L120" s="115"/>
      <c r="M120" s="119"/>
      <c r="P120" s="120">
        <f>P121</f>
        <v>0</v>
      </c>
      <c r="R120" s="120">
        <f>R121</f>
        <v>0</v>
      </c>
      <c r="T120" s="121">
        <f>T121</f>
        <v>0</v>
      </c>
      <c r="AR120" s="116" t="s">
        <v>74</v>
      </c>
      <c r="AT120" s="122" t="s">
        <v>67</v>
      </c>
      <c r="AU120" s="122" t="s">
        <v>74</v>
      </c>
      <c r="AY120" s="116" t="s">
        <v>124</v>
      </c>
      <c r="BK120" s="123">
        <f>BK121</f>
        <v>0</v>
      </c>
    </row>
    <row r="121" spans="2:65" s="1" customFormat="1" ht="16.5" customHeight="1">
      <c r="B121" s="126"/>
      <c r="C121" s="127" t="s">
        <v>74</v>
      </c>
      <c r="D121" s="127" t="s">
        <v>127</v>
      </c>
      <c r="E121" s="128" t="s">
        <v>584</v>
      </c>
      <c r="F121" s="129" t="s">
        <v>585</v>
      </c>
      <c r="G121" s="130" t="s">
        <v>211</v>
      </c>
      <c r="H121" s="131">
        <v>1</v>
      </c>
      <c r="I121" s="132"/>
      <c r="J121" s="132">
        <f>ROUND(I121*H121,2)</f>
        <v>0</v>
      </c>
      <c r="K121" s="133"/>
      <c r="L121" s="28"/>
      <c r="M121" s="168" t="s">
        <v>1</v>
      </c>
      <c r="N121" s="169" t="s">
        <v>33</v>
      </c>
      <c r="O121" s="170">
        <v>0</v>
      </c>
      <c r="P121" s="170">
        <f>O121*H121</f>
        <v>0</v>
      </c>
      <c r="Q121" s="170">
        <v>0</v>
      </c>
      <c r="R121" s="170">
        <f>Q121*H121</f>
        <v>0</v>
      </c>
      <c r="S121" s="170">
        <v>0</v>
      </c>
      <c r="T121" s="171">
        <f>S121*H121</f>
        <v>0</v>
      </c>
      <c r="AR121" s="138" t="s">
        <v>131</v>
      </c>
      <c r="AT121" s="138" t="s">
        <v>127</v>
      </c>
      <c r="AU121" s="138" t="s">
        <v>76</v>
      </c>
      <c r="AY121" s="16" t="s">
        <v>124</v>
      </c>
      <c r="BE121" s="139">
        <f>IF(N121="základní",J121,0)</f>
        <v>0</v>
      </c>
      <c r="BF121" s="139">
        <f>IF(N121="snížená",J121,0)</f>
        <v>0</v>
      </c>
      <c r="BG121" s="139">
        <f>IF(N121="zákl. přenesená",J121,0)</f>
        <v>0</v>
      </c>
      <c r="BH121" s="139">
        <f>IF(N121="sníž. přenesená",J121,0)</f>
        <v>0</v>
      </c>
      <c r="BI121" s="139">
        <f>IF(N121="nulová",J121,0)</f>
        <v>0</v>
      </c>
      <c r="BJ121" s="16" t="s">
        <v>74</v>
      </c>
      <c r="BK121" s="139">
        <f>ROUND(I121*H121,2)</f>
        <v>0</v>
      </c>
      <c r="BL121" s="16" t="s">
        <v>131</v>
      </c>
      <c r="BM121" s="138" t="s">
        <v>586</v>
      </c>
    </row>
    <row r="122" spans="2:65" s="1" customFormat="1" ht="6.95" customHeight="1"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28"/>
    </row>
  </sheetData>
  <autoFilter ref="C117:K121" xr:uid="{00000000-0009-0000-0000-000005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20"/>
  <sheetViews>
    <sheetView showGridLines="0" topLeftCell="A101" workbookViewId="0">
      <selection activeCell="J133" sqref="J133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7" t="s">
        <v>5</v>
      </c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80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76</v>
      </c>
    </row>
    <row r="4" spans="2:46" ht="24.95" customHeight="1">
      <c r="B4" s="19"/>
      <c r="D4" s="20" t="s">
        <v>89</v>
      </c>
      <c r="L4" s="19"/>
      <c r="M4" s="82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13</v>
      </c>
      <c r="L6" s="19"/>
    </row>
    <row r="7" spans="2:46" ht="16.5" customHeight="1">
      <c r="B7" s="19"/>
      <c r="E7" s="232" t="str">
        <f>'Rekapitulace stavby'!K6</f>
        <v>Sako Brno</v>
      </c>
      <c r="F7" s="233"/>
      <c r="G7" s="233"/>
      <c r="H7" s="233"/>
      <c r="L7" s="19"/>
    </row>
    <row r="8" spans="2:46" s="1" customFormat="1" ht="12" customHeight="1">
      <c r="B8" s="28"/>
      <c r="D8" s="25" t="s">
        <v>90</v>
      </c>
      <c r="L8" s="28"/>
    </row>
    <row r="9" spans="2:46" s="1" customFormat="1" ht="30" customHeight="1">
      <c r="B9" s="28"/>
      <c r="E9" s="203" t="s">
        <v>848</v>
      </c>
      <c r="F9" s="231"/>
      <c r="G9" s="231"/>
      <c r="H9" s="231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5" t="s">
        <v>15</v>
      </c>
      <c r="F11" s="23" t="s">
        <v>1</v>
      </c>
      <c r="I11" s="25" t="s">
        <v>16</v>
      </c>
      <c r="J11" s="23" t="s">
        <v>1</v>
      </c>
      <c r="L11" s="28"/>
    </row>
    <row r="12" spans="2:46" s="1" customFormat="1" ht="12" customHeight="1">
      <c r="B12" s="28"/>
      <c r="D12" s="25" t="s">
        <v>17</v>
      </c>
      <c r="F12" s="23" t="s">
        <v>18</v>
      </c>
      <c r="I12" s="25" t="s">
        <v>19</v>
      </c>
      <c r="J12" s="48"/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5" t="s">
        <v>20</v>
      </c>
      <c r="I14" s="25" t="s">
        <v>21</v>
      </c>
      <c r="J14" s="23" t="str">
        <f>IF('Rekapitulace stavby'!AN10="","",'Rekapitulace stavby'!AN10)</f>
        <v/>
      </c>
      <c r="L14" s="28"/>
    </row>
    <row r="15" spans="2:46" s="1" customFormat="1" ht="18" customHeight="1">
      <c r="B15" s="28"/>
      <c r="E15" s="23" t="str">
        <f>IF('Rekapitulace stavby'!E11="","",'Rekapitulace stavby'!E11)</f>
        <v xml:space="preserve"> </v>
      </c>
      <c r="I15" s="25" t="s">
        <v>22</v>
      </c>
      <c r="J15" s="23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5" t="s">
        <v>23</v>
      </c>
      <c r="I17" s="25" t="s">
        <v>21</v>
      </c>
      <c r="J17" s="23" t="str">
        <f>'Rekapitulace stavby'!AN13</f>
        <v/>
      </c>
      <c r="L17" s="28"/>
    </row>
    <row r="18" spans="2:12" s="1" customFormat="1" ht="18" customHeight="1">
      <c r="B18" s="28"/>
      <c r="E18" s="219" t="str">
        <f>'Rekapitulace stavby'!E14</f>
        <v xml:space="preserve"> </v>
      </c>
      <c r="F18" s="219"/>
      <c r="G18" s="219"/>
      <c r="H18" s="219"/>
      <c r="I18" s="25" t="s">
        <v>22</v>
      </c>
      <c r="J18" s="23" t="str">
        <f>'Rekapitulace stavby'!AN14</f>
        <v/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5" t="s">
        <v>24</v>
      </c>
      <c r="I20" s="25" t="s">
        <v>21</v>
      </c>
      <c r="J20" s="23" t="str">
        <f>IF('Rekapitulace stavby'!AN16="","",'Rekapitulace stavby'!AN16)</f>
        <v/>
      </c>
      <c r="L20" s="28"/>
    </row>
    <row r="21" spans="2:12" s="1" customFormat="1" ht="18" customHeight="1">
      <c r="B21" s="28"/>
      <c r="E21" s="23" t="str">
        <f>IF('Rekapitulace stavby'!E17="","",'Rekapitulace stavby'!E17)</f>
        <v xml:space="preserve"> </v>
      </c>
      <c r="I21" s="25" t="s">
        <v>22</v>
      </c>
      <c r="J21" s="23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5" t="s">
        <v>26</v>
      </c>
      <c r="I23" s="25" t="s">
        <v>21</v>
      </c>
      <c r="J23" s="23" t="str">
        <f>IF('Rekapitulace stavby'!AN19="","",'Rekapitulace stavby'!AN19)</f>
        <v/>
      </c>
      <c r="L23" s="28"/>
    </row>
    <row r="24" spans="2:12" s="1" customFormat="1" ht="18" customHeight="1">
      <c r="B24" s="28"/>
      <c r="E24" s="23" t="str">
        <f>IF('Rekapitulace stavby'!E20="","",'Rekapitulace stavby'!E20)</f>
        <v xml:space="preserve"> </v>
      </c>
      <c r="I24" s="25" t="s">
        <v>22</v>
      </c>
      <c r="J24" s="23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5" t="s">
        <v>27</v>
      </c>
      <c r="L26" s="28"/>
    </row>
    <row r="27" spans="2:12" s="7" customFormat="1" ht="16.5" customHeight="1">
      <c r="B27" s="83"/>
      <c r="E27" s="221" t="s">
        <v>1</v>
      </c>
      <c r="F27" s="221"/>
      <c r="G27" s="221"/>
      <c r="H27" s="221"/>
      <c r="L27" s="83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4" t="s">
        <v>28</v>
      </c>
      <c r="J30" s="62">
        <f>ROUND(J117,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30</v>
      </c>
      <c r="I32" s="31" t="s">
        <v>29</v>
      </c>
      <c r="J32" s="31" t="s">
        <v>31</v>
      </c>
      <c r="L32" s="28"/>
    </row>
    <row r="33" spans="2:12" s="1" customFormat="1" ht="14.45" customHeight="1">
      <c r="B33" s="28"/>
      <c r="D33" s="51" t="s">
        <v>32</v>
      </c>
      <c r="E33" s="25" t="s">
        <v>33</v>
      </c>
      <c r="F33" s="85">
        <f>ROUND((SUM(BE117:BE119)),  2)</f>
        <v>0</v>
      </c>
      <c r="I33" s="86">
        <v>0.21</v>
      </c>
      <c r="J33" s="85">
        <f>ROUND(((SUM(BE117:BE119))*I33),  2)</f>
        <v>0</v>
      </c>
      <c r="L33" s="28"/>
    </row>
    <row r="34" spans="2:12" s="1" customFormat="1" ht="14.45" customHeight="1">
      <c r="B34" s="28"/>
      <c r="E34" s="25" t="s">
        <v>34</v>
      </c>
      <c r="F34" s="85">
        <f>ROUND((SUM(BF117:BF119)),  2)</f>
        <v>0</v>
      </c>
      <c r="I34" s="86">
        <v>0.12</v>
      </c>
      <c r="J34" s="85">
        <f>ROUND(((SUM(BF117:BF119))*I34),  2)</f>
        <v>0</v>
      </c>
      <c r="L34" s="28"/>
    </row>
    <row r="35" spans="2:12" s="1" customFormat="1" ht="14.45" hidden="1" customHeight="1">
      <c r="B35" s="28"/>
      <c r="E35" s="25" t="s">
        <v>35</v>
      </c>
      <c r="F35" s="85">
        <f>ROUND((SUM(BG117:BG119)),  2)</f>
        <v>0</v>
      </c>
      <c r="I35" s="86">
        <v>0.21</v>
      </c>
      <c r="J35" s="85">
        <f>0</f>
        <v>0</v>
      </c>
      <c r="L35" s="28"/>
    </row>
    <row r="36" spans="2:12" s="1" customFormat="1" ht="14.45" hidden="1" customHeight="1">
      <c r="B36" s="28"/>
      <c r="E36" s="25" t="s">
        <v>36</v>
      </c>
      <c r="F36" s="85">
        <f>ROUND((SUM(BH117:BH119)),  2)</f>
        <v>0</v>
      </c>
      <c r="I36" s="86">
        <v>0.12</v>
      </c>
      <c r="J36" s="85">
        <f>0</f>
        <v>0</v>
      </c>
      <c r="L36" s="28"/>
    </row>
    <row r="37" spans="2:12" s="1" customFormat="1" ht="14.45" hidden="1" customHeight="1">
      <c r="B37" s="28"/>
      <c r="E37" s="25" t="s">
        <v>37</v>
      </c>
      <c r="F37" s="85">
        <f>ROUND((SUM(BI117:BI119)),  2)</f>
        <v>0</v>
      </c>
      <c r="I37" s="86">
        <v>0</v>
      </c>
      <c r="J37" s="85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7"/>
      <c r="D39" s="88" t="s">
        <v>38</v>
      </c>
      <c r="E39" s="53"/>
      <c r="F39" s="53"/>
      <c r="G39" s="89" t="s">
        <v>39</v>
      </c>
      <c r="H39" s="90" t="s">
        <v>40</v>
      </c>
      <c r="I39" s="53"/>
      <c r="J39" s="91">
        <f>SUM(J30:J37)</f>
        <v>0</v>
      </c>
      <c r="K39" s="92"/>
      <c r="L39" s="28"/>
    </row>
    <row r="40" spans="2:12" s="1" customFormat="1" ht="14.45" customHeight="1">
      <c r="B40" s="28"/>
      <c r="L40" s="28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43</v>
      </c>
      <c r="E61" s="30"/>
      <c r="F61" s="93" t="s">
        <v>44</v>
      </c>
      <c r="G61" s="39" t="s">
        <v>43</v>
      </c>
      <c r="H61" s="30"/>
      <c r="I61" s="30"/>
      <c r="J61" s="94" t="s">
        <v>44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45</v>
      </c>
      <c r="E65" s="38"/>
      <c r="F65" s="38"/>
      <c r="G65" s="37" t="s">
        <v>46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43</v>
      </c>
      <c r="E76" s="30"/>
      <c r="F76" s="93" t="s">
        <v>44</v>
      </c>
      <c r="G76" s="39" t="s">
        <v>43</v>
      </c>
      <c r="H76" s="30"/>
      <c r="I76" s="30"/>
      <c r="J76" s="94" t="s">
        <v>44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20" t="s">
        <v>91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5" t="s">
        <v>13</v>
      </c>
      <c r="L84" s="28"/>
    </row>
    <row r="85" spans="2:47" s="1" customFormat="1" ht="16.5" customHeight="1">
      <c r="B85" s="28"/>
      <c r="E85" s="232" t="str">
        <f>E7</f>
        <v>Sako Brno</v>
      </c>
      <c r="F85" s="233"/>
      <c r="G85" s="233"/>
      <c r="H85" s="233"/>
      <c r="L85" s="28"/>
    </row>
    <row r="86" spans="2:47" s="1" customFormat="1" ht="12" customHeight="1">
      <c r="B86" s="28"/>
      <c r="C86" s="25" t="s">
        <v>90</v>
      </c>
      <c r="L86" s="28"/>
    </row>
    <row r="87" spans="2:47" s="1" customFormat="1" ht="30" customHeight="1">
      <c r="B87" s="28"/>
      <c r="E87" s="203" t="str">
        <f>E9</f>
        <v>SO05 - Myčka vozidel
D.2.1a ASŘ - Zastřešení myčky</v>
      </c>
      <c r="F87" s="231"/>
      <c r="G87" s="231"/>
      <c r="H87" s="231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5" t="s">
        <v>17</v>
      </c>
      <c r="F89" s="23" t="str">
        <f>F12</f>
        <v xml:space="preserve"> </v>
      </c>
      <c r="I89" s="25" t="s">
        <v>19</v>
      </c>
      <c r="J89" s="48" t="str">
        <f>IF(J12="","",J12)</f>
        <v/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5" t="s">
        <v>20</v>
      </c>
      <c r="F91" s="23" t="str">
        <f>E15</f>
        <v xml:space="preserve"> </v>
      </c>
      <c r="I91" s="25" t="s">
        <v>24</v>
      </c>
      <c r="J91" s="26" t="str">
        <f>E21</f>
        <v xml:space="preserve"> </v>
      </c>
      <c r="L91" s="28"/>
    </row>
    <row r="92" spans="2:47" s="1" customFormat="1" ht="15.2" customHeight="1">
      <c r="B92" s="28"/>
      <c r="C92" s="25" t="s">
        <v>23</v>
      </c>
      <c r="F92" s="23" t="str">
        <f>IF(E18="","",E18)</f>
        <v xml:space="preserve"> </v>
      </c>
      <c r="I92" s="25" t="s">
        <v>26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5" t="s">
        <v>92</v>
      </c>
      <c r="D94" s="87"/>
      <c r="E94" s="87"/>
      <c r="F94" s="87"/>
      <c r="G94" s="87"/>
      <c r="H94" s="87"/>
      <c r="I94" s="87"/>
      <c r="J94" s="96" t="s">
        <v>93</v>
      </c>
      <c r="K94" s="87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7" t="s">
        <v>94</v>
      </c>
      <c r="J96" s="62">
        <f>J117</f>
        <v>0</v>
      </c>
      <c r="L96" s="28"/>
      <c r="AU96" s="16" t="s">
        <v>95</v>
      </c>
    </row>
    <row r="97" spans="2:12" s="8" customFormat="1" ht="24.95" customHeight="1">
      <c r="B97" s="98"/>
      <c r="D97" s="99" t="s">
        <v>576</v>
      </c>
      <c r="E97" s="100"/>
      <c r="F97" s="100"/>
      <c r="G97" s="100"/>
      <c r="H97" s="100"/>
      <c r="I97" s="100"/>
      <c r="J97" s="101">
        <f>J118</f>
        <v>0</v>
      </c>
      <c r="L97" s="98"/>
    </row>
    <row r="98" spans="2:12" s="1" customFormat="1" ht="21.75" customHeight="1">
      <c r="B98" s="28"/>
      <c r="L98" s="28"/>
    </row>
    <row r="99" spans="2:12" s="1" customFormat="1" ht="6.95" customHeight="1"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28"/>
    </row>
    <row r="103" spans="2:12" s="1" customFormat="1" ht="6.95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28"/>
    </row>
    <row r="104" spans="2:12" s="1" customFormat="1" ht="24.95" customHeight="1">
      <c r="B104" s="28"/>
      <c r="C104" s="20" t="s">
        <v>109</v>
      </c>
      <c r="L104" s="28"/>
    </row>
    <row r="105" spans="2:12" s="1" customFormat="1" ht="6.95" customHeight="1">
      <c r="B105" s="28"/>
      <c r="L105" s="28"/>
    </row>
    <row r="106" spans="2:12" s="1" customFormat="1" ht="12" customHeight="1">
      <c r="B106" s="28"/>
      <c r="C106" s="25" t="s">
        <v>13</v>
      </c>
      <c r="L106" s="28"/>
    </row>
    <row r="107" spans="2:12" s="1" customFormat="1" ht="16.5" customHeight="1">
      <c r="B107" s="28"/>
      <c r="E107" s="232" t="str">
        <f>E7</f>
        <v>Sako Brno</v>
      </c>
      <c r="F107" s="233"/>
      <c r="G107" s="233"/>
      <c r="H107" s="233"/>
      <c r="L107" s="28"/>
    </row>
    <row r="108" spans="2:12" s="1" customFormat="1" ht="12" customHeight="1">
      <c r="B108" s="28"/>
      <c r="C108" s="25" t="s">
        <v>90</v>
      </c>
      <c r="L108" s="28"/>
    </row>
    <row r="109" spans="2:12" s="1" customFormat="1" ht="30" customHeight="1">
      <c r="B109" s="28"/>
      <c r="E109" s="203" t="str">
        <f>E9</f>
        <v>SO05 - Myčka vozidel
D.2.1a ASŘ - Zastřešení myčky</v>
      </c>
      <c r="F109" s="231"/>
      <c r="G109" s="231"/>
      <c r="H109" s="231"/>
      <c r="L109" s="28"/>
    </row>
    <row r="110" spans="2:12" s="1" customFormat="1" ht="6.95" customHeight="1">
      <c r="B110" s="28"/>
      <c r="L110" s="28"/>
    </row>
    <row r="111" spans="2:12" s="1" customFormat="1" ht="12" customHeight="1">
      <c r="B111" s="28"/>
      <c r="C111" s="25" t="s">
        <v>17</v>
      </c>
      <c r="F111" s="23" t="str">
        <f>F12</f>
        <v xml:space="preserve"> </v>
      </c>
      <c r="I111" s="25" t="s">
        <v>19</v>
      </c>
      <c r="J111" s="48" t="str">
        <f>IF(J12="","",J12)</f>
        <v/>
      </c>
      <c r="L111" s="28"/>
    </row>
    <row r="112" spans="2:12" s="1" customFormat="1" ht="6.95" customHeight="1">
      <c r="B112" s="28"/>
      <c r="L112" s="28"/>
    </row>
    <row r="113" spans="2:65" s="1" customFormat="1" ht="15.2" customHeight="1">
      <c r="B113" s="28"/>
      <c r="C113" s="25" t="s">
        <v>20</v>
      </c>
      <c r="F113" s="23" t="str">
        <f>E15</f>
        <v xml:space="preserve"> </v>
      </c>
      <c r="I113" s="25" t="s">
        <v>24</v>
      </c>
      <c r="J113" s="26" t="str">
        <f>E21</f>
        <v xml:space="preserve"> </v>
      </c>
      <c r="L113" s="28"/>
    </row>
    <row r="114" spans="2:65" s="1" customFormat="1" ht="15.2" customHeight="1">
      <c r="B114" s="28"/>
      <c r="C114" s="25" t="s">
        <v>23</v>
      </c>
      <c r="F114" s="23" t="str">
        <f>IF(E18="","",E18)</f>
        <v xml:space="preserve"> </v>
      </c>
      <c r="I114" s="25" t="s">
        <v>26</v>
      </c>
      <c r="J114" s="26" t="str">
        <f>E24</f>
        <v xml:space="preserve"> </v>
      </c>
      <c r="L114" s="28"/>
    </row>
    <row r="115" spans="2:65" s="1" customFormat="1" ht="10.35" customHeight="1">
      <c r="B115" s="28"/>
      <c r="L115" s="28"/>
    </row>
    <row r="116" spans="2:65" s="10" customFormat="1" ht="29.25" customHeight="1">
      <c r="B116" s="106"/>
      <c r="C116" s="107" t="s">
        <v>110</v>
      </c>
      <c r="D116" s="108" t="s">
        <v>53</v>
      </c>
      <c r="E116" s="108" t="s">
        <v>49</v>
      </c>
      <c r="F116" s="108" t="s">
        <v>50</v>
      </c>
      <c r="G116" s="108" t="s">
        <v>111</v>
      </c>
      <c r="H116" s="108" t="s">
        <v>112</v>
      </c>
      <c r="I116" s="108" t="s">
        <v>113</v>
      </c>
      <c r="J116" s="109" t="s">
        <v>93</v>
      </c>
      <c r="K116" s="110" t="s">
        <v>114</v>
      </c>
      <c r="L116" s="106"/>
      <c r="M116" s="55" t="s">
        <v>1</v>
      </c>
      <c r="N116" s="56" t="s">
        <v>32</v>
      </c>
      <c r="O116" s="56" t="s">
        <v>115</v>
      </c>
      <c r="P116" s="56" t="s">
        <v>116</v>
      </c>
      <c r="Q116" s="56" t="s">
        <v>117</v>
      </c>
      <c r="R116" s="56" t="s">
        <v>118</v>
      </c>
      <c r="S116" s="56" t="s">
        <v>119</v>
      </c>
      <c r="T116" s="57" t="s">
        <v>120</v>
      </c>
    </row>
    <row r="117" spans="2:65" s="1" customFormat="1" ht="22.9" customHeight="1">
      <c r="B117" s="28"/>
      <c r="C117" s="60" t="s">
        <v>121</v>
      </c>
      <c r="J117" s="111">
        <f>BK117</f>
        <v>0</v>
      </c>
      <c r="L117" s="28"/>
      <c r="M117" s="58"/>
      <c r="N117" s="49"/>
      <c r="O117" s="49"/>
      <c r="P117" s="112">
        <f>P118</f>
        <v>0</v>
      </c>
      <c r="Q117" s="49"/>
      <c r="R117" s="112">
        <f>R118</f>
        <v>0</v>
      </c>
      <c r="S117" s="49"/>
      <c r="T117" s="113">
        <f>T118</f>
        <v>0</v>
      </c>
      <c r="AT117" s="16" t="s">
        <v>67</v>
      </c>
      <c r="AU117" s="16" t="s">
        <v>95</v>
      </c>
      <c r="BK117" s="114">
        <f>BK118</f>
        <v>0</v>
      </c>
    </row>
    <row r="118" spans="2:65" s="11" customFormat="1" ht="25.9" customHeight="1">
      <c r="B118" s="115"/>
      <c r="D118" s="116" t="s">
        <v>67</v>
      </c>
      <c r="E118" s="117" t="s">
        <v>577</v>
      </c>
      <c r="F118" s="117" t="s">
        <v>578</v>
      </c>
      <c r="J118" s="118">
        <f>BK118</f>
        <v>0</v>
      </c>
      <c r="L118" s="115"/>
      <c r="M118" s="119"/>
      <c r="P118" s="120">
        <f>P119</f>
        <v>0</v>
      </c>
      <c r="R118" s="120">
        <f>R119</f>
        <v>0</v>
      </c>
      <c r="T118" s="121">
        <f>T119</f>
        <v>0</v>
      </c>
      <c r="AR118" s="116" t="s">
        <v>74</v>
      </c>
      <c r="AT118" s="122" t="s">
        <v>67</v>
      </c>
      <c r="AU118" s="122" t="s">
        <v>68</v>
      </c>
      <c r="AY118" s="116" t="s">
        <v>124</v>
      </c>
      <c r="BK118" s="123">
        <f>BK119</f>
        <v>0</v>
      </c>
    </row>
    <row r="119" spans="2:65" s="1" customFormat="1" ht="16.5" customHeight="1">
      <c r="B119" s="126"/>
      <c r="C119" s="127" t="s">
        <v>74</v>
      </c>
      <c r="D119" s="127" t="s">
        <v>127</v>
      </c>
      <c r="E119" s="128" t="s">
        <v>533</v>
      </c>
      <c r="F119" s="129" t="s">
        <v>539</v>
      </c>
      <c r="G119" s="130" t="s">
        <v>211</v>
      </c>
      <c r="H119" s="131">
        <v>1</v>
      </c>
      <c r="I119" s="132"/>
      <c r="J119" s="132">
        <f>ROUND(I119*H119,2)</f>
        <v>0</v>
      </c>
      <c r="K119" s="133"/>
      <c r="L119" s="28"/>
      <c r="M119" s="168" t="s">
        <v>1</v>
      </c>
      <c r="N119" s="169" t="s">
        <v>33</v>
      </c>
      <c r="O119" s="170">
        <v>0</v>
      </c>
      <c r="P119" s="170">
        <f>O119*H119</f>
        <v>0</v>
      </c>
      <c r="Q119" s="170">
        <v>0</v>
      </c>
      <c r="R119" s="170">
        <f>Q119*H119</f>
        <v>0</v>
      </c>
      <c r="S119" s="170">
        <v>0</v>
      </c>
      <c r="T119" s="171">
        <f>S119*H119</f>
        <v>0</v>
      </c>
      <c r="AR119" s="138" t="s">
        <v>131</v>
      </c>
      <c r="AT119" s="138" t="s">
        <v>127</v>
      </c>
      <c r="AU119" s="138" t="s">
        <v>74</v>
      </c>
      <c r="AY119" s="16" t="s">
        <v>124</v>
      </c>
      <c r="BE119" s="139">
        <f>IF(N119="základní",J119,0)</f>
        <v>0</v>
      </c>
      <c r="BF119" s="139">
        <f>IF(N119="snížená",J119,0)</f>
        <v>0</v>
      </c>
      <c r="BG119" s="139">
        <f>IF(N119="zákl. přenesená",J119,0)</f>
        <v>0</v>
      </c>
      <c r="BH119" s="139">
        <f>IF(N119="sníž. přenesená",J119,0)</f>
        <v>0</v>
      </c>
      <c r="BI119" s="139">
        <f>IF(N119="nulová",J119,0)</f>
        <v>0</v>
      </c>
      <c r="BJ119" s="16" t="s">
        <v>74</v>
      </c>
      <c r="BK119" s="139">
        <f>ROUND(I119*H119,2)</f>
        <v>0</v>
      </c>
      <c r="BL119" s="16" t="s">
        <v>131</v>
      </c>
      <c r="BM119" s="138" t="s">
        <v>540</v>
      </c>
    </row>
    <row r="120" spans="2:65" s="1" customFormat="1" ht="6.95" customHeight="1"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28"/>
    </row>
  </sheetData>
  <autoFilter ref="C116:K119" xr:uid="{00000000-0009-0000-0000-000006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234"/>
  <sheetViews>
    <sheetView showGridLines="0" topLeftCell="A212" workbookViewId="0">
      <selection activeCell="Y231" sqref="Y23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7" t="s">
        <v>5</v>
      </c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77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76</v>
      </c>
    </row>
    <row r="4" spans="2:46" ht="24.95" customHeight="1">
      <c r="B4" s="19"/>
      <c r="D4" s="20" t="s">
        <v>89</v>
      </c>
      <c r="L4" s="19"/>
      <c r="M4" s="82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13</v>
      </c>
      <c r="L6" s="19"/>
    </row>
    <row r="7" spans="2:46" ht="16.5" customHeight="1">
      <c r="B7" s="19"/>
      <c r="E7" s="232" t="str">
        <f>'Rekapitulace stavby'!K6</f>
        <v>Sako Brno</v>
      </c>
      <c r="F7" s="233"/>
      <c r="G7" s="233"/>
      <c r="H7" s="233"/>
      <c r="L7" s="19"/>
    </row>
    <row r="8" spans="2:46" s="1" customFormat="1" ht="12" customHeight="1">
      <c r="B8" s="28"/>
      <c r="D8" s="25" t="s">
        <v>90</v>
      </c>
      <c r="L8" s="28"/>
    </row>
    <row r="9" spans="2:46" s="1" customFormat="1" ht="30" customHeight="1">
      <c r="B9" s="28"/>
      <c r="E9" s="203" t="s">
        <v>847</v>
      </c>
      <c r="F9" s="231"/>
      <c r="G9" s="231"/>
      <c r="H9" s="231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5" t="s">
        <v>15</v>
      </c>
      <c r="F11" s="23" t="s">
        <v>1</v>
      </c>
      <c r="I11" s="25" t="s">
        <v>16</v>
      </c>
      <c r="J11" s="23" t="s">
        <v>1</v>
      </c>
      <c r="L11" s="28"/>
    </row>
    <row r="12" spans="2:46" s="1" customFormat="1" ht="12" customHeight="1">
      <c r="B12" s="28"/>
      <c r="D12" s="25" t="s">
        <v>17</v>
      </c>
      <c r="F12" s="23" t="s">
        <v>18</v>
      </c>
      <c r="I12" s="25" t="s">
        <v>19</v>
      </c>
      <c r="J12" s="48"/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5" t="s">
        <v>20</v>
      </c>
      <c r="I14" s="25" t="s">
        <v>21</v>
      </c>
      <c r="J14" s="23" t="str">
        <f>IF('Rekapitulace stavby'!AN10="","",'Rekapitulace stavby'!AN10)</f>
        <v/>
      </c>
      <c r="L14" s="28"/>
    </row>
    <row r="15" spans="2:46" s="1" customFormat="1" ht="18" customHeight="1">
      <c r="B15" s="28"/>
      <c r="E15" s="23" t="str">
        <f>IF('Rekapitulace stavby'!E11="","",'Rekapitulace stavby'!E11)</f>
        <v xml:space="preserve"> </v>
      </c>
      <c r="I15" s="25" t="s">
        <v>22</v>
      </c>
      <c r="J15" s="23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5" t="s">
        <v>23</v>
      </c>
      <c r="I17" s="25" t="s">
        <v>21</v>
      </c>
      <c r="J17" s="23" t="str">
        <f>'Rekapitulace stavby'!AN13</f>
        <v/>
      </c>
      <c r="L17" s="28"/>
    </row>
    <row r="18" spans="2:12" s="1" customFormat="1" ht="18" customHeight="1">
      <c r="B18" s="28"/>
      <c r="E18" s="219" t="str">
        <f>'Rekapitulace stavby'!E14</f>
        <v xml:space="preserve"> </v>
      </c>
      <c r="F18" s="219"/>
      <c r="G18" s="219"/>
      <c r="H18" s="219"/>
      <c r="I18" s="25" t="s">
        <v>22</v>
      </c>
      <c r="J18" s="23" t="str">
        <f>'Rekapitulace stavby'!AN14</f>
        <v/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5" t="s">
        <v>24</v>
      </c>
      <c r="I20" s="25" t="s">
        <v>21</v>
      </c>
      <c r="J20" s="23" t="str">
        <f>IF('Rekapitulace stavby'!AN16="","",'Rekapitulace stavby'!AN16)</f>
        <v/>
      </c>
      <c r="L20" s="28"/>
    </row>
    <row r="21" spans="2:12" s="1" customFormat="1" ht="18" customHeight="1">
      <c r="B21" s="28"/>
      <c r="E21" s="23" t="str">
        <f>IF('Rekapitulace stavby'!E17="","",'Rekapitulace stavby'!E17)</f>
        <v xml:space="preserve"> </v>
      </c>
      <c r="I21" s="25" t="s">
        <v>22</v>
      </c>
      <c r="J21" s="23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5" t="s">
        <v>26</v>
      </c>
      <c r="I23" s="25" t="s">
        <v>21</v>
      </c>
      <c r="J23" s="23" t="str">
        <f>IF('Rekapitulace stavby'!AN19="","",'Rekapitulace stavby'!AN19)</f>
        <v/>
      </c>
      <c r="L23" s="28"/>
    </row>
    <row r="24" spans="2:12" s="1" customFormat="1" ht="18" customHeight="1">
      <c r="B24" s="28"/>
      <c r="E24" s="23" t="str">
        <f>IF('Rekapitulace stavby'!E20="","",'Rekapitulace stavby'!E20)</f>
        <v xml:space="preserve"> </v>
      </c>
      <c r="I24" s="25" t="s">
        <v>22</v>
      </c>
      <c r="J24" s="23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5" t="s">
        <v>27</v>
      </c>
      <c r="L26" s="28"/>
    </row>
    <row r="27" spans="2:12" s="7" customFormat="1" ht="16.5" customHeight="1">
      <c r="B27" s="83"/>
      <c r="E27" s="221" t="s">
        <v>1</v>
      </c>
      <c r="F27" s="221"/>
      <c r="G27" s="221"/>
      <c r="H27" s="221"/>
      <c r="L27" s="83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4" t="s">
        <v>28</v>
      </c>
      <c r="J30" s="62">
        <f>ROUND(J125,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30</v>
      </c>
      <c r="I32" s="31" t="s">
        <v>29</v>
      </c>
      <c r="J32" s="31" t="s">
        <v>31</v>
      </c>
      <c r="L32" s="28"/>
    </row>
    <row r="33" spans="2:12" s="1" customFormat="1" ht="14.45" customHeight="1">
      <c r="B33" s="28"/>
      <c r="D33" s="51" t="s">
        <v>32</v>
      </c>
      <c r="E33" s="25" t="s">
        <v>33</v>
      </c>
      <c r="F33" s="85">
        <f>ROUND((SUM(BE125:BE233)),  2)</f>
        <v>0</v>
      </c>
      <c r="I33" s="86">
        <v>0.21</v>
      </c>
      <c r="J33" s="85">
        <f>ROUND(((SUM(BE125:BE233))*I33),  2)</f>
        <v>0</v>
      </c>
      <c r="L33" s="28"/>
    </row>
    <row r="34" spans="2:12" s="1" customFormat="1" ht="14.45" customHeight="1">
      <c r="B34" s="28"/>
      <c r="E34" s="25" t="s">
        <v>34</v>
      </c>
      <c r="F34" s="85">
        <f>ROUND((SUM(BF125:BF233)),  2)</f>
        <v>0</v>
      </c>
      <c r="I34" s="86">
        <v>0.12</v>
      </c>
      <c r="J34" s="85">
        <f>ROUND(((SUM(BF125:BF233))*I34),  2)</f>
        <v>0</v>
      </c>
      <c r="L34" s="28"/>
    </row>
    <row r="35" spans="2:12" s="1" customFormat="1" ht="14.45" hidden="1" customHeight="1">
      <c r="B35" s="28"/>
      <c r="E35" s="25" t="s">
        <v>35</v>
      </c>
      <c r="F35" s="85">
        <f>ROUND((SUM(BG125:BG233)),  2)</f>
        <v>0</v>
      </c>
      <c r="I35" s="86">
        <v>0.21</v>
      </c>
      <c r="J35" s="85">
        <f>0</f>
        <v>0</v>
      </c>
      <c r="L35" s="28"/>
    </row>
    <row r="36" spans="2:12" s="1" customFormat="1" ht="14.45" hidden="1" customHeight="1">
      <c r="B36" s="28"/>
      <c r="E36" s="25" t="s">
        <v>36</v>
      </c>
      <c r="F36" s="85">
        <f>ROUND((SUM(BH125:BH233)),  2)</f>
        <v>0</v>
      </c>
      <c r="I36" s="86">
        <v>0.12</v>
      </c>
      <c r="J36" s="85">
        <f>0</f>
        <v>0</v>
      </c>
      <c r="L36" s="28"/>
    </row>
    <row r="37" spans="2:12" s="1" customFormat="1" ht="14.45" hidden="1" customHeight="1">
      <c r="B37" s="28"/>
      <c r="E37" s="25" t="s">
        <v>37</v>
      </c>
      <c r="F37" s="85">
        <f>ROUND((SUM(BI125:BI233)),  2)</f>
        <v>0</v>
      </c>
      <c r="I37" s="86">
        <v>0</v>
      </c>
      <c r="J37" s="85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7"/>
      <c r="D39" s="88" t="s">
        <v>38</v>
      </c>
      <c r="E39" s="53"/>
      <c r="F39" s="53"/>
      <c r="G39" s="89" t="s">
        <v>39</v>
      </c>
      <c r="H39" s="90" t="s">
        <v>40</v>
      </c>
      <c r="I39" s="53"/>
      <c r="J39" s="91">
        <f>SUM(J30:J37)</f>
        <v>0</v>
      </c>
      <c r="K39" s="92"/>
      <c r="L39" s="28"/>
    </row>
    <row r="40" spans="2:12" s="1" customFormat="1" ht="14.45" customHeight="1">
      <c r="B40" s="28"/>
      <c r="L40" s="28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43</v>
      </c>
      <c r="E61" s="30"/>
      <c r="F61" s="93" t="s">
        <v>44</v>
      </c>
      <c r="G61" s="39" t="s">
        <v>43</v>
      </c>
      <c r="H61" s="30"/>
      <c r="I61" s="30"/>
      <c r="J61" s="94" t="s">
        <v>44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45</v>
      </c>
      <c r="E65" s="38"/>
      <c r="F65" s="38"/>
      <c r="G65" s="37" t="s">
        <v>46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43</v>
      </c>
      <c r="E76" s="30"/>
      <c r="F76" s="93" t="s">
        <v>44</v>
      </c>
      <c r="G76" s="39" t="s">
        <v>43</v>
      </c>
      <c r="H76" s="30"/>
      <c r="I76" s="30"/>
      <c r="J76" s="94" t="s">
        <v>44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20" t="s">
        <v>91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5" t="s">
        <v>13</v>
      </c>
      <c r="L84" s="28"/>
    </row>
    <row r="85" spans="2:47" s="1" customFormat="1" ht="16.5" customHeight="1">
      <c r="B85" s="28"/>
      <c r="E85" s="232" t="str">
        <f>E7</f>
        <v>Sako Brno</v>
      </c>
      <c r="F85" s="233"/>
      <c r="G85" s="233"/>
      <c r="H85" s="233"/>
      <c r="L85" s="28"/>
    </row>
    <row r="86" spans="2:47" s="1" customFormat="1" ht="12" customHeight="1">
      <c r="B86" s="28"/>
      <c r="C86" s="25" t="s">
        <v>90</v>
      </c>
      <c r="L86" s="28"/>
    </row>
    <row r="87" spans="2:47" s="1" customFormat="1" ht="30.6" customHeight="1">
      <c r="B87" s="28"/>
      <c r="E87" s="203" t="str">
        <f>E9</f>
        <v>SO05 - Myčka vozidel
D.2.1b ASŘ - Technické zázemí technologie SO05 - Myčka vozidel</v>
      </c>
      <c r="F87" s="231"/>
      <c r="G87" s="231"/>
      <c r="H87" s="231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5" t="s">
        <v>17</v>
      </c>
      <c r="F89" s="23" t="str">
        <f>F12</f>
        <v xml:space="preserve"> </v>
      </c>
      <c r="I89" s="25" t="s">
        <v>19</v>
      </c>
      <c r="J89" s="48" t="str">
        <f>IF(J12="","",J12)</f>
        <v/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5" t="s">
        <v>20</v>
      </c>
      <c r="F91" s="23" t="str">
        <f>E15</f>
        <v xml:space="preserve"> </v>
      </c>
      <c r="I91" s="25" t="s">
        <v>24</v>
      </c>
      <c r="J91" s="26" t="str">
        <f>E21</f>
        <v xml:space="preserve"> </v>
      </c>
      <c r="L91" s="28"/>
    </row>
    <row r="92" spans="2:47" s="1" customFormat="1" ht="15.2" customHeight="1">
      <c r="B92" s="28"/>
      <c r="C92" s="25" t="s">
        <v>23</v>
      </c>
      <c r="F92" s="23" t="str">
        <f>IF(E18="","",E18)</f>
        <v xml:space="preserve"> </v>
      </c>
      <c r="I92" s="25" t="s">
        <v>26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5" t="s">
        <v>92</v>
      </c>
      <c r="D94" s="87"/>
      <c r="E94" s="87"/>
      <c r="F94" s="87"/>
      <c r="G94" s="87"/>
      <c r="H94" s="87"/>
      <c r="I94" s="87"/>
      <c r="J94" s="96" t="s">
        <v>93</v>
      </c>
      <c r="K94" s="87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7" t="s">
        <v>94</v>
      </c>
      <c r="J96" s="62">
        <f>J125</f>
        <v>0</v>
      </c>
      <c r="L96" s="28"/>
      <c r="AU96" s="16" t="s">
        <v>95</v>
      </c>
    </row>
    <row r="97" spans="2:12" s="8" customFormat="1" ht="24.95" customHeight="1">
      <c r="B97" s="98"/>
      <c r="D97" s="99" t="s">
        <v>96</v>
      </c>
      <c r="E97" s="100"/>
      <c r="F97" s="100"/>
      <c r="G97" s="100"/>
      <c r="H97" s="100"/>
      <c r="I97" s="100"/>
      <c r="J97" s="101">
        <f>J126</f>
        <v>0</v>
      </c>
      <c r="L97" s="98"/>
    </row>
    <row r="98" spans="2:12" s="9" customFormat="1" ht="19.899999999999999" customHeight="1">
      <c r="B98" s="102"/>
      <c r="D98" s="103" t="s">
        <v>97</v>
      </c>
      <c r="E98" s="104"/>
      <c r="F98" s="104"/>
      <c r="G98" s="104"/>
      <c r="H98" s="104"/>
      <c r="I98" s="104"/>
      <c r="J98" s="105">
        <f>J127</f>
        <v>0</v>
      </c>
      <c r="L98" s="102"/>
    </row>
    <row r="99" spans="2:12" s="9" customFormat="1" ht="19.899999999999999" customHeight="1">
      <c r="B99" s="102"/>
      <c r="D99" s="103" t="s">
        <v>98</v>
      </c>
      <c r="E99" s="104"/>
      <c r="F99" s="104"/>
      <c r="G99" s="104"/>
      <c r="H99" s="104"/>
      <c r="I99" s="104"/>
      <c r="J99" s="105">
        <f>J129</f>
        <v>0</v>
      </c>
      <c r="L99" s="102"/>
    </row>
    <row r="100" spans="2:12" s="9" customFormat="1" ht="19.899999999999999" customHeight="1">
      <c r="B100" s="102"/>
      <c r="D100" s="103" t="s">
        <v>100</v>
      </c>
      <c r="E100" s="104"/>
      <c r="F100" s="104"/>
      <c r="G100" s="104"/>
      <c r="H100" s="104"/>
      <c r="I100" s="104"/>
      <c r="J100" s="105">
        <f>J136</f>
        <v>0</v>
      </c>
      <c r="L100" s="102"/>
    </row>
    <row r="101" spans="2:12" s="9" customFormat="1" ht="19.899999999999999" customHeight="1">
      <c r="B101" s="102"/>
      <c r="D101" s="103" t="s">
        <v>99</v>
      </c>
      <c r="E101" s="104"/>
      <c r="F101" s="104"/>
      <c r="G101" s="104"/>
      <c r="H101" s="104"/>
      <c r="I101" s="104"/>
      <c r="J101" s="105">
        <f>J152</f>
        <v>0</v>
      </c>
      <c r="L101" s="102"/>
    </row>
    <row r="102" spans="2:12" s="9" customFormat="1" ht="19.899999999999999" customHeight="1">
      <c r="B102" s="102"/>
      <c r="D102" s="103" t="s">
        <v>101</v>
      </c>
      <c r="E102" s="104"/>
      <c r="F102" s="104"/>
      <c r="G102" s="104"/>
      <c r="H102" s="104"/>
      <c r="I102" s="104"/>
      <c r="J102" s="105">
        <f>J174</f>
        <v>0</v>
      </c>
      <c r="L102" s="102"/>
    </row>
    <row r="103" spans="2:12" s="9" customFormat="1" ht="19.899999999999999" customHeight="1">
      <c r="B103" s="102"/>
      <c r="D103" s="103" t="s">
        <v>103</v>
      </c>
      <c r="E103" s="104"/>
      <c r="F103" s="104"/>
      <c r="G103" s="104"/>
      <c r="H103" s="104"/>
      <c r="I103" s="104"/>
      <c r="J103" s="105">
        <f>J200</f>
        <v>0</v>
      </c>
      <c r="L103" s="102"/>
    </row>
    <row r="104" spans="2:12" s="9" customFormat="1" ht="19.899999999999999" customHeight="1">
      <c r="B104" s="102"/>
      <c r="D104" s="103" t="s">
        <v>104</v>
      </c>
      <c r="E104" s="104"/>
      <c r="F104" s="104"/>
      <c r="G104" s="104"/>
      <c r="H104" s="104"/>
      <c r="I104" s="104"/>
      <c r="J104" s="105">
        <f>J214</f>
        <v>0</v>
      </c>
      <c r="L104" s="102"/>
    </row>
    <row r="105" spans="2:12" s="9" customFormat="1" ht="19.899999999999999" customHeight="1">
      <c r="B105" s="102"/>
      <c r="D105" s="103" t="s">
        <v>108</v>
      </c>
      <c r="E105" s="104"/>
      <c r="F105" s="104"/>
      <c r="G105" s="104"/>
      <c r="H105" s="104"/>
      <c r="I105" s="104"/>
      <c r="J105" s="105">
        <f>J220</f>
        <v>0</v>
      </c>
      <c r="L105" s="102"/>
    </row>
    <row r="106" spans="2:12" s="1" customFormat="1" ht="21.75" customHeight="1">
      <c r="B106" s="28"/>
      <c r="L106" s="28"/>
    </row>
    <row r="107" spans="2:12" s="1" customFormat="1" ht="6.95" customHeight="1"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28"/>
    </row>
    <row r="111" spans="2:12" s="1" customFormat="1" ht="6.95" customHeight="1">
      <c r="B111" s="42"/>
      <c r="C111" s="43"/>
      <c r="D111" s="43"/>
      <c r="E111" s="43"/>
      <c r="F111" s="43"/>
      <c r="G111" s="43"/>
      <c r="H111" s="43"/>
      <c r="I111" s="43"/>
      <c r="J111" s="43"/>
      <c r="K111" s="43"/>
      <c r="L111" s="28"/>
    </row>
    <row r="112" spans="2:12" s="1" customFormat="1" ht="24.95" customHeight="1">
      <c r="B112" s="28"/>
      <c r="C112" s="20" t="s">
        <v>109</v>
      </c>
      <c r="L112" s="28"/>
    </row>
    <row r="113" spans="2:65" s="1" customFormat="1" ht="6.95" customHeight="1">
      <c r="B113" s="28"/>
      <c r="L113" s="28"/>
    </row>
    <row r="114" spans="2:65" s="1" customFormat="1" ht="12" customHeight="1">
      <c r="B114" s="28"/>
      <c r="C114" s="25" t="s">
        <v>13</v>
      </c>
      <c r="L114" s="28"/>
    </row>
    <row r="115" spans="2:65" s="1" customFormat="1" ht="16.5" customHeight="1">
      <c r="B115" s="28"/>
      <c r="E115" s="232" t="str">
        <f>E7</f>
        <v>Sako Brno</v>
      </c>
      <c r="F115" s="233"/>
      <c r="G115" s="233"/>
      <c r="H115" s="233"/>
      <c r="L115" s="28"/>
    </row>
    <row r="116" spans="2:65" s="1" customFormat="1" ht="12" customHeight="1">
      <c r="B116" s="28"/>
      <c r="C116" s="25" t="s">
        <v>90</v>
      </c>
      <c r="L116" s="28"/>
    </row>
    <row r="117" spans="2:65" s="1" customFormat="1" ht="30" customHeight="1">
      <c r="B117" s="28"/>
      <c r="E117" s="203" t="str">
        <f>E9</f>
        <v>SO05 - Myčka vozidel
D.2.1b ASŘ - Technické zázemí technologie SO05 - Myčka vozidel</v>
      </c>
      <c r="F117" s="231"/>
      <c r="G117" s="231"/>
      <c r="H117" s="231"/>
      <c r="L117" s="28"/>
    </row>
    <row r="118" spans="2:65" s="1" customFormat="1" ht="6.95" customHeight="1">
      <c r="B118" s="28"/>
      <c r="L118" s="28"/>
    </row>
    <row r="119" spans="2:65" s="1" customFormat="1" ht="12" customHeight="1">
      <c r="B119" s="28"/>
      <c r="C119" s="25" t="s">
        <v>17</v>
      </c>
      <c r="F119" s="23" t="str">
        <f>F12</f>
        <v xml:space="preserve"> </v>
      </c>
      <c r="I119" s="25" t="s">
        <v>19</v>
      </c>
      <c r="J119" s="48" t="str">
        <f>IF(J12="","",J12)</f>
        <v/>
      </c>
      <c r="L119" s="28"/>
    </row>
    <row r="120" spans="2:65" s="1" customFormat="1" ht="6.95" customHeight="1">
      <c r="B120" s="28"/>
      <c r="L120" s="28"/>
    </row>
    <row r="121" spans="2:65" s="1" customFormat="1" ht="15.2" customHeight="1">
      <c r="B121" s="28"/>
      <c r="C121" s="25" t="s">
        <v>20</v>
      </c>
      <c r="F121" s="23" t="str">
        <f>E15</f>
        <v xml:space="preserve"> </v>
      </c>
      <c r="I121" s="25" t="s">
        <v>24</v>
      </c>
      <c r="J121" s="26" t="str">
        <f>E21</f>
        <v xml:space="preserve"> </v>
      </c>
      <c r="L121" s="28"/>
    </row>
    <row r="122" spans="2:65" s="1" customFormat="1" ht="15.2" customHeight="1">
      <c r="B122" s="28"/>
      <c r="C122" s="25" t="s">
        <v>23</v>
      </c>
      <c r="F122" s="23" t="str">
        <f>IF(E18="","",E18)</f>
        <v xml:space="preserve"> </v>
      </c>
      <c r="I122" s="25" t="s">
        <v>26</v>
      </c>
      <c r="J122" s="26" t="str">
        <f>E24</f>
        <v xml:space="preserve"> </v>
      </c>
      <c r="L122" s="28"/>
    </row>
    <row r="123" spans="2:65" s="1" customFormat="1" ht="10.35" customHeight="1">
      <c r="B123" s="28"/>
      <c r="L123" s="28"/>
    </row>
    <row r="124" spans="2:65" s="10" customFormat="1" ht="29.25" customHeight="1">
      <c r="B124" s="106"/>
      <c r="C124" s="107" t="s">
        <v>110</v>
      </c>
      <c r="D124" s="108" t="s">
        <v>53</v>
      </c>
      <c r="E124" s="108" t="s">
        <v>49</v>
      </c>
      <c r="F124" s="108" t="s">
        <v>50</v>
      </c>
      <c r="G124" s="108" t="s">
        <v>111</v>
      </c>
      <c r="H124" s="108" t="s">
        <v>112</v>
      </c>
      <c r="I124" s="108" t="s">
        <v>113</v>
      </c>
      <c r="J124" s="109" t="s">
        <v>93</v>
      </c>
      <c r="K124" s="110" t="s">
        <v>114</v>
      </c>
      <c r="L124" s="106"/>
      <c r="M124" s="55" t="s">
        <v>1</v>
      </c>
      <c r="N124" s="56" t="s">
        <v>32</v>
      </c>
      <c r="O124" s="56" t="s">
        <v>115</v>
      </c>
      <c r="P124" s="56" t="s">
        <v>116</v>
      </c>
      <c r="Q124" s="56" t="s">
        <v>117</v>
      </c>
      <c r="R124" s="56" t="s">
        <v>118</v>
      </c>
      <c r="S124" s="56" t="s">
        <v>119</v>
      </c>
      <c r="T124" s="57" t="s">
        <v>120</v>
      </c>
    </row>
    <row r="125" spans="2:65" s="1" customFormat="1" ht="22.9" customHeight="1">
      <c r="B125" s="28"/>
      <c r="C125" s="60" t="s">
        <v>121</v>
      </c>
      <c r="J125" s="111">
        <f>BK125</f>
        <v>0</v>
      </c>
      <c r="L125" s="28"/>
      <c r="M125" s="58"/>
      <c r="N125" s="49"/>
      <c r="O125" s="49"/>
      <c r="P125" s="112">
        <f>P126</f>
        <v>3.9935999999999998</v>
      </c>
      <c r="Q125" s="49"/>
      <c r="R125" s="112">
        <f>R126</f>
        <v>7.6800000000000002E-3</v>
      </c>
      <c r="S125" s="49"/>
      <c r="T125" s="113">
        <f>T126</f>
        <v>0</v>
      </c>
      <c r="AT125" s="16" t="s">
        <v>67</v>
      </c>
      <c r="AU125" s="16" t="s">
        <v>95</v>
      </c>
      <c r="BK125" s="114">
        <f>BK126</f>
        <v>0</v>
      </c>
    </row>
    <row r="126" spans="2:65" s="11" customFormat="1" ht="25.9" customHeight="1">
      <c r="B126" s="115"/>
      <c r="D126" s="116" t="s">
        <v>67</v>
      </c>
      <c r="E126" s="117" t="s">
        <v>122</v>
      </c>
      <c r="F126" s="117" t="s">
        <v>123</v>
      </c>
      <c r="J126" s="118">
        <f>BK126</f>
        <v>0</v>
      </c>
      <c r="L126" s="115"/>
      <c r="M126" s="119"/>
      <c r="P126" s="120">
        <f>P127+P129+P136+P152+P174+P200+P214+P220</f>
        <v>3.9935999999999998</v>
      </c>
      <c r="R126" s="120">
        <f>R127+R129+R136+R152+R174+R200+R214+R220</f>
        <v>7.6800000000000002E-3</v>
      </c>
      <c r="T126" s="121">
        <f>T127+T129+T136+T152+T174+T200+T214+T220</f>
        <v>0</v>
      </c>
      <c r="AR126" s="116" t="s">
        <v>76</v>
      </c>
      <c r="AT126" s="122" t="s">
        <v>67</v>
      </c>
      <c r="AU126" s="122" t="s">
        <v>68</v>
      </c>
      <c r="AY126" s="116" t="s">
        <v>124</v>
      </c>
      <c r="BK126" s="123">
        <f>BK127+BK129+BK136+BK152+BK174+BK200+BK214+BK220</f>
        <v>0</v>
      </c>
    </row>
    <row r="127" spans="2:65" s="11" customFormat="1" ht="22.9" customHeight="1">
      <c r="B127" s="115"/>
      <c r="D127" s="116" t="s">
        <v>67</v>
      </c>
      <c r="E127" s="124" t="s">
        <v>125</v>
      </c>
      <c r="F127" s="124" t="s">
        <v>126</v>
      </c>
      <c r="J127" s="125">
        <f>BK127</f>
        <v>0</v>
      </c>
      <c r="L127" s="115"/>
      <c r="M127" s="119"/>
      <c r="P127" s="120">
        <f>P128</f>
        <v>0</v>
      </c>
      <c r="R127" s="120">
        <f>R128</f>
        <v>0</v>
      </c>
      <c r="T127" s="121">
        <f>T128</f>
        <v>0</v>
      </c>
      <c r="AR127" s="116" t="s">
        <v>74</v>
      </c>
      <c r="AT127" s="122" t="s">
        <v>67</v>
      </c>
      <c r="AU127" s="122" t="s">
        <v>74</v>
      </c>
      <c r="AY127" s="116" t="s">
        <v>124</v>
      </c>
      <c r="BK127" s="123">
        <f>BK128</f>
        <v>0</v>
      </c>
    </row>
    <row r="128" spans="2:65" s="1" customFormat="1" ht="66.75" customHeight="1">
      <c r="B128" s="126"/>
      <c r="C128" s="127" t="s">
        <v>74</v>
      </c>
      <c r="D128" s="127" t="s">
        <v>127</v>
      </c>
      <c r="E128" s="128" t="s">
        <v>487</v>
      </c>
      <c r="F128" s="129" t="s">
        <v>488</v>
      </c>
      <c r="G128" s="130" t="s">
        <v>325</v>
      </c>
      <c r="H128" s="131">
        <v>1</v>
      </c>
      <c r="I128" s="132"/>
      <c r="J128" s="132">
        <f>ROUND(I128*H128,2)</f>
        <v>0</v>
      </c>
      <c r="K128" s="133"/>
      <c r="L128" s="28"/>
      <c r="M128" s="134" t="s">
        <v>1</v>
      </c>
      <c r="N128" s="135" t="s">
        <v>33</v>
      </c>
      <c r="O128" s="136">
        <v>0</v>
      </c>
      <c r="P128" s="136">
        <f>O128*H128</f>
        <v>0</v>
      </c>
      <c r="Q128" s="136">
        <v>0</v>
      </c>
      <c r="R128" s="136">
        <f>Q128*H128</f>
        <v>0</v>
      </c>
      <c r="S128" s="136">
        <v>0</v>
      </c>
      <c r="T128" s="137">
        <f>S128*H128</f>
        <v>0</v>
      </c>
      <c r="AR128" s="138" t="s">
        <v>131</v>
      </c>
      <c r="AT128" s="138" t="s">
        <v>127</v>
      </c>
      <c r="AU128" s="138" t="s">
        <v>76</v>
      </c>
      <c r="AY128" s="16" t="s">
        <v>124</v>
      </c>
      <c r="BE128" s="139">
        <f>IF(N128="základní",J128,0)</f>
        <v>0</v>
      </c>
      <c r="BF128" s="139">
        <f>IF(N128="snížená",J128,0)</f>
        <v>0</v>
      </c>
      <c r="BG128" s="139">
        <f>IF(N128="zákl. přenesená",J128,0)</f>
        <v>0</v>
      </c>
      <c r="BH128" s="139">
        <f>IF(N128="sníž. přenesená",J128,0)</f>
        <v>0</v>
      </c>
      <c r="BI128" s="139">
        <f>IF(N128="nulová",J128,0)</f>
        <v>0</v>
      </c>
      <c r="BJ128" s="16" t="s">
        <v>74</v>
      </c>
      <c r="BK128" s="139">
        <f>ROUND(I128*H128,2)</f>
        <v>0</v>
      </c>
      <c r="BL128" s="16" t="s">
        <v>131</v>
      </c>
      <c r="BM128" s="138" t="s">
        <v>76</v>
      </c>
    </row>
    <row r="129" spans="2:65" s="11" customFormat="1" ht="22.9" customHeight="1">
      <c r="B129" s="115"/>
      <c r="D129" s="116" t="s">
        <v>67</v>
      </c>
      <c r="E129" s="124" t="s">
        <v>140</v>
      </c>
      <c r="F129" s="124" t="s">
        <v>143</v>
      </c>
      <c r="J129" s="125">
        <f>BK129</f>
        <v>0</v>
      </c>
      <c r="L129" s="115"/>
      <c r="M129" s="119"/>
      <c r="P129" s="120">
        <f>SUM(P130:P135)</f>
        <v>0</v>
      </c>
      <c r="R129" s="120">
        <f>SUM(R130:R135)</f>
        <v>0</v>
      </c>
      <c r="T129" s="121">
        <f>SUM(T130:T135)</f>
        <v>0</v>
      </c>
      <c r="AR129" s="116" t="s">
        <v>74</v>
      </c>
      <c r="AT129" s="122" t="s">
        <v>67</v>
      </c>
      <c r="AU129" s="122" t="s">
        <v>74</v>
      </c>
      <c r="AY129" s="116" t="s">
        <v>124</v>
      </c>
      <c r="BK129" s="123">
        <f>SUM(BK130:BK135)</f>
        <v>0</v>
      </c>
    </row>
    <row r="130" spans="2:65" s="1" customFormat="1" ht="24.2" customHeight="1">
      <c r="B130" s="126"/>
      <c r="C130" s="127" t="s">
        <v>76</v>
      </c>
      <c r="D130" s="127" t="s">
        <v>127</v>
      </c>
      <c r="E130" s="128" t="s">
        <v>150</v>
      </c>
      <c r="F130" s="129" t="s">
        <v>489</v>
      </c>
      <c r="G130" s="130" t="s">
        <v>130</v>
      </c>
      <c r="H130" s="131">
        <v>49</v>
      </c>
      <c r="I130" s="132"/>
      <c r="J130" s="132">
        <f t="shared" ref="J130:J135" si="0">ROUND(I130*H130,2)</f>
        <v>0</v>
      </c>
      <c r="K130" s="133"/>
      <c r="L130" s="28"/>
      <c r="M130" s="134" t="s">
        <v>1</v>
      </c>
      <c r="N130" s="135" t="s">
        <v>33</v>
      </c>
      <c r="O130" s="136">
        <v>0</v>
      </c>
      <c r="P130" s="136">
        <f t="shared" ref="P130:P135" si="1">O130*H130</f>
        <v>0</v>
      </c>
      <c r="Q130" s="136">
        <v>0</v>
      </c>
      <c r="R130" s="136">
        <f t="shared" ref="R130:R135" si="2">Q130*H130</f>
        <v>0</v>
      </c>
      <c r="S130" s="136">
        <v>0</v>
      </c>
      <c r="T130" s="137">
        <f t="shared" ref="T130:T135" si="3">S130*H130</f>
        <v>0</v>
      </c>
      <c r="AR130" s="138" t="s">
        <v>131</v>
      </c>
      <c r="AT130" s="138" t="s">
        <v>127</v>
      </c>
      <c r="AU130" s="138" t="s">
        <v>76</v>
      </c>
      <c r="AY130" s="16" t="s">
        <v>124</v>
      </c>
      <c r="BE130" s="139">
        <f t="shared" ref="BE130:BE135" si="4">IF(N130="základní",J130,0)</f>
        <v>0</v>
      </c>
      <c r="BF130" s="139">
        <f t="shared" ref="BF130:BF135" si="5">IF(N130="snížená",J130,0)</f>
        <v>0</v>
      </c>
      <c r="BG130" s="139">
        <f t="shared" ref="BG130:BG135" si="6">IF(N130="zákl. přenesená",J130,0)</f>
        <v>0</v>
      </c>
      <c r="BH130" s="139">
        <f t="shared" ref="BH130:BH135" si="7">IF(N130="sníž. přenesená",J130,0)</f>
        <v>0</v>
      </c>
      <c r="BI130" s="139">
        <f t="shared" ref="BI130:BI135" si="8">IF(N130="nulová",J130,0)</f>
        <v>0</v>
      </c>
      <c r="BJ130" s="16" t="s">
        <v>74</v>
      </c>
      <c r="BK130" s="139">
        <f t="shared" ref="BK130:BK135" si="9">ROUND(I130*H130,2)</f>
        <v>0</v>
      </c>
      <c r="BL130" s="16" t="s">
        <v>131</v>
      </c>
      <c r="BM130" s="138" t="s">
        <v>131</v>
      </c>
    </row>
    <row r="131" spans="2:65" s="1" customFormat="1" ht="24.2" customHeight="1">
      <c r="B131" s="126"/>
      <c r="C131" s="127" t="s">
        <v>125</v>
      </c>
      <c r="D131" s="127" t="s">
        <v>127</v>
      </c>
      <c r="E131" s="128" t="s">
        <v>153</v>
      </c>
      <c r="F131" s="129" t="s">
        <v>154</v>
      </c>
      <c r="G131" s="130" t="s">
        <v>130</v>
      </c>
      <c r="H131" s="131">
        <v>17.733000000000001</v>
      </c>
      <c r="I131" s="132"/>
      <c r="J131" s="132">
        <f t="shared" si="0"/>
        <v>0</v>
      </c>
      <c r="K131" s="133"/>
      <c r="L131" s="28"/>
      <c r="M131" s="134" t="s">
        <v>1</v>
      </c>
      <c r="N131" s="135" t="s">
        <v>33</v>
      </c>
      <c r="O131" s="136">
        <v>0</v>
      </c>
      <c r="P131" s="136">
        <f t="shared" si="1"/>
        <v>0</v>
      </c>
      <c r="Q131" s="136">
        <v>0</v>
      </c>
      <c r="R131" s="136">
        <f t="shared" si="2"/>
        <v>0</v>
      </c>
      <c r="S131" s="136">
        <v>0</v>
      </c>
      <c r="T131" s="137">
        <f t="shared" si="3"/>
        <v>0</v>
      </c>
      <c r="AR131" s="138" t="s">
        <v>131</v>
      </c>
      <c r="AT131" s="138" t="s">
        <v>127</v>
      </c>
      <c r="AU131" s="138" t="s">
        <v>76</v>
      </c>
      <c r="AY131" s="16" t="s">
        <v>124</v>
      </c>
      <c r="BE131" s="139">
        <f t="shared" si="4"/>
        <v>0</v>
      </c>
      <c r="BF131" s="139">
        <f t="shared" si="5"/>
        <v>0</v>
      </c>
      <c r="BG131" s="139">
        <f t="shared" si="6"/>
        <v>0</v>
      </c>
      <c r="BH131" s="139">
        <f t="shared" si="7"/>
        <v>0</v>
      </c>
      <c r="BI131" s="139">
        <f t="shared" si="8"/>
        <v>0</v>
      </c>
      <c r="BJ131" s="16" t="s">
        <v>74</v>
      </c>
      <c r="BK131" s="139">
        <f t="shared" si="9"/>
        <v>0</v>
      </c>
      <c r="BL131" s="16" t="s">
        <v>131</v>
      </c>
      <c r="BM131" s="138" t="s">
        <v>140</v>
      </c>
    </row>
    <row r="132" spans="2:65" s="1" customFormat="1" ht="33" customHeight="1">
      <c r="B132" s="126"/>
      <c r="C132" s="127" t="s">
        <v>131</v>
      </c>
      <c r="D132" s="127" t="s">
        <v>127</v>
      </c>
      <c r="E132" s="128" t="s">
        <v>490</v>
      </c>
      <c r="F132" s="129" t="s">
        <v>491</v>
      </c>
      <c r="G132" s="130" t="s">
        <v>291</v>
      </c>
      <c r="H132" s="131">
        <v>1.024</v>
      </c>
      <c r="I132" s="132"/>
      <c r="J132" s="132">
        <f t="shared" si="0"/>
        <v>0</v>
      </c>
      <c r="K132" s="133"/>
      <c r="L132" s="28"/>
      <c r="M132" s="134" t="s">
        <v>1</v>
      </c>
      <c r="N132" s="135" t="s">
        <v>33</v>
      </c>
      <c r="O132" s="136">
        <v>0</v>
      </c>
      <c r="P132" s="136">
        <f t="shared" si="1"/>
        <v>0</v>
      </c>
      <c r="Q132" s="136">
        <v>0</v>
      </c>
      <c r="R132" s="136">
        <f t="shared" si="2"/>
        <v>0</v>
      </c>
      <c r="S132" s="136">
        <v>0</v>
      </c>
      <c r="T132" s="137">
        <f t="shared" si="3"/>
        <v>0</v>
      </c>
      <c r="AR132" s="138" t="s">
        <v>131</v>
      </c>
      <c r="AT132" s="138" t="s">
        <v>127</v>
      </c>
      <c r="AU132" s="138" t="s">
        <v>76</v>
      </c>
      <c r="AY132" s="16" t="s">
        <v>124</v>
      </c>
      <c r="BE132" s="139">
        <f t="shared" si="4"/>
        <v>0</v>
      </c>
      <c r="BF132" s="139">
        <f t="shared" si="5"/>
        <v>0</v>
      </c>
      <c r="BG132" s="139">
        <f t="shared" si="6"/>
        <v>0</v>
      </c>
      <c r="BH132" s="139">
        <f t="shared" si="7"/>
        <v>0</v>
      </c>
      <c r="BI132" s="139">
        <f t="shared" si="8"/>
        <v>0</v>
      </c>
      <c r="BJ132" s="16" t="s">
        <v>74</v>
      </c>
      <c r="BK132" s="139">
        <f t="shared" si="9"/>
        <v>0</v>
      </c>
      <c r="BL132" s="16" t="s">
        <v>131</v>
      </c>
      <c r="BM132" s="138" t="s">
        <v>146</v>
      </c>
    </row>
    <row r="133" spans="2:65" s="1" customFormat="1" ht="24.2" customHeight="1">
      <c r="B133" s="126"/>
      <c r="C133" s="127" t="s">
        <v>149</v>
      </c>
      <c r="D133" s="127" t="s">
        <v>127</v>
      </c>
      <c r="E133" s="128" t="s">
        <v>492</v>
      </c>
      <c r="F133" s="129" t="s">
        <v>493</v>
      </c>
      <c r="G133" s="130" t="s">
        <v>291</v>
      </c>
      <c r="H133" s="131">
        <v>1.024</v>
      </c>
      <c r="I133" s="132"/>
      <c r="J133" s="132">
        <f t="shared" si="0"/>
        <v>0</v>
      </c>
      <c r="K133" s="133"/>
      <c r="L133" s="28"/>
      <c r="M133" s="134" t="s">
        <v>1</v>
      </c>
      <c r="N133" s="135" t="s">
        <v>33</v>
      </c>
      <c r="O133" s="136">
        <v>0</v>
      </c>
      <c r="P133" s="136">
        <f t="shared" si="1"/>
        <v>0</v>
      </c>
      <c r="Q133" s="136">
        <v>0</v>
      </c>
      <c r="R133" s="136">
        <f t="shared" si="2"/>
        <v>0</v>
      </c>
      <c r="S133" s="136">
        <v>0</v>
      </c>
      <c r="T133" s="137">
        <f t="shared" si="3"/>
        <v>0</v>
      </c>
      <c r="AR133" s="138" t="s">
        <v>131</v>
      </c>
      <c r="AT133" s="138" t="s">
        <v>127</v>
      </c>
      <c r="AU133" s="138" t="s">
        <v>76</v>
      </c>
      <c r="AY133" s="16" t="s">
        <v>124</v>
      </c>
      <c r="BE133" s="139">
        <f t="shared" si="4"/>
        <v>0</v>
      </c>
      <c r="BF133" s="139">
        <f t="shared" si="5"/>
        <v>0</v>
      </c>
      <c r="BG133" s="139">
        <f t="shared" si="6"/>
        <v>0</v>
      </c>
      <c r="BH133" s="139">
        <f t="shared" si="7"/>
        <v>0</v>
      </c>
      <c r="BI133" s="139">
        <f t="shared" si="8"/>
        <v>0</v>
      </c>
      <c r="BJ133" s="16" t="s">
        <v>74</v>
      </c>
      <c r="BK133" s="139">
        <f t="shared" si="9"/>
        <v>0</v>
      </c>
      <c r="BL133" s="16" t="s">
        <v>131</v>
      </c>
      <c r="BM133" s="138" t="s">
        <v>152</v>
      </c>
    </row>
    <row r="134" spans="2:65" s="1" customFormat="1" ht="21.75" customHeight="1">
      <c r="B134" s="126"/>
      <c r="C134" s="127" t="s">
        <v>140</v>
      </c>
      <c r="D134" s="127" t="s">
        <v>127</v>
      </c>
      <c r="E134" s="128" t="s">
        <v>494</v>
      </c>
      <c r="F134" s="129" t="s">
        <v>495</v>
      </c>
      <c r="G134" s="130" t="s">
        <v>130</v>
      </c>
      <c r="H134" s="131">
        <v>10.24</v>
      </c>
      <c r="I134" s="132"/>
      <c r="J134" s="132">
        <f t="shared" si="0"/>
        <v>0</v>
      </c>
      <c r="K134" s="133"/>
      <c r="L134" s="28"/>
      <c r="M134" s="134" t="s">
        <v>1</v>
      </c>
      <c r="N134" s="135" t="s">
        <v>33</v>
      </c>
      <c r="O134" s="136">
        <v>0</v>
      </c>
      <c r="P134" s="136">
        <f t="shared" si="1"/>
        <v>0</v>
      </c>
      <c r="Q134" s="136">
        <v>0</v>
      </c>
      <c r="R134" s="136">
        <f t="shared" si="2"/>
        <v>0</v>
      </c>
      <c r="S134" s="136">
        <v>0</v>
      </c>
      <c r="T134" s="137">
        <f t="shared" si="3"/>
        <v>0</v>
      </c>
      <c r="AR134" s="138" t="s">
        <v>131</v>
      </c>
      <c r="AT134" s="138" t="s">
        <v>127</v>
      </c>
      <c r="AU134" s="138" t="s">
        <v>76</v>
      </c>
      <c r="AY134" s="16" t="s">
        <v>124</v>
      </c>
      <c r="BE134" s="139">
        <f t="shared" si="4"/>
        <v>0</v>
      </c>
      <c r="BF134" s="139">
        <f t="shared" si="5"/>
        <v>0</v>
      </c>
      <c r="BG134" s="139">
        <f t="shared" si="6"/>
        <v>0</v>
      </c>
      <c r="BH134" s="139">
        <f t="shared" si="7"/>
        <v>0</v>
      </c>
      <c r="BI134" s="139">
        <f t="shared" si="8"/>
        <v>0</v>
      </c>
      <c r="BJ134" s="16" t="s">
        <v>74</v>
      </c>
      <c r="BK134" s="139">
        <f t="shared" si="9"/>
        <v>0</v>
      </c>
      <c r="BL134" s="16" t="s">
        <v>131</v>
      </c>
      <c r="BM134" s="138" t="s">
        <v>8</v>
      </c>
    </row>
    <row r="135" spans="2:65" s="1" customFormat="1" ht="33" customHeight="1">
      <c r="B135" s="126"/>
      <c r="C135" s="127" t="s">
        <v>158</v>
      </c>
      <c r="D135" s="127" t="s">
        <v>127</v>
      </c>
      <c r="E135" s="128" t="s">
        <v>496</v>
      </c>
      <c r="F135" s="129" t="s">
        <v>497</v>
      </c>
      <c r="G135" s="130" t="s">
        <v>130</v>
      </c>
      <c r="H135" s="131">
        <v>10.24</v>
      </c>
      <c r="I135" s="132"/>
      <c r="J135" s="132">
        <f t="shared" si="0"/>
        <v>0</v>
      </c>
      <c r="K135" s="133"/>
      <c r="L135" s="28"/>
      <c r="M135" s="134" t="s">
        <v>1</v>
      </c>
      <c r="N135" s="135" t="s">
        <v>33</v>
      </c>
      <c r="O135" s="136">
        <v>0</v>
      </c>
      <c r="P135" s="136">
        <f t="shared" si="1"/>
        <v>0</v>
      </c>
      <c r="Q135" s="136">
        <v>0</v>
      </c>
      <c r="R135" s="136">
        <f t="shared" si="2"/>
        <v>0</v>
      </c>
      <c r="S135" s="136">
        <v>0</v>
      </c>
      <c r="T135" s="137">
        <f t="shared" si="3"/>
        <v>0</v>
      </c>
      <c r="AR135" s="138" t="s">
        <v>131</v>
      </c>
      <c r="AT135" s="138" t="s">
        <v>127</v>
      </c>
      <c r="AU135" s="138" t="s">
        <v>76</v>
      </c>
      <c r="AY135" s="16" t="s">
        <v>124</v>
      </c>
      <c r="BE135" s="139">
        <f t="shared" si="4"/>
        <v>0</v>
      </c>
      <c r="BF135" s="139">
        <f t="shared" si="5"/>
        <v>0</v>
      </c>
      <c r="BG135" s="139">
        <f t="shared" si="6"/>
        <v>0</v>
      </c>
      <c r="BH135" s="139">
        <f t="shared" si="7"/>
        <v>0</v>
      </c>
      <c r="BI135" s="139">
        <f t="shared" si="8"/>
        <v>0</v>
      </c>
      <c r="BJ135" s="16" t="s">
        <v>74</v>
      </c>
      <c r="BK135" s="139">
        <f t="shared" si="9"/>
        <v>0</v>
      </c>
      <c r="BL135" s="16" t="s">
        <v>131</v>
      </c>
      <c r="BM135" s="138" t="s">
        <v>162</v>
      </c>
    </row>
    <row r="136" spans="2:65" s="11" customFormat="1" ht="22.9" customHeight="1">
      <c r="B136" s="115"/>
      <c r="D136" s="116" t="s">
        <v>67</v>
      </c>
      <c r="E136" s="124" t="s">
        <v>174</v>
      </c>
      <c r="F136" s="124" t="s">
        <v>208</v>
      </c>
      <c r="J136" s="125">
        <f>BK136</f>
        <v>0</v>
      </c>
      <c r="L136" s="115"/>
      <c r="M136" s="119"/>
      <c r="P136" s="120">
        <f>SUM(P137:P151)</f>
        <v>0</v>
      </c>
      <c r="R136" s="120">
        <f>SUM(R137:R151)</f>
        <v>0</v>
      </c>
      <c r="T136" s="121">
        <f>SUM(T137:T151)</f>
        <v>0</v>
      </c>
      <c r="AR136" s="116" t="s">
        <v>74</v>
      </c>
      <c r="AT136" s="122" t="s">
        <v>67</v>
      </c>
      <c r="AU136" s="122" t="s">
        <v>74</v>
      </c>
      <c r="AY136" s="116" t="s">
        <v>124</v>
      </c>
      <c r="BK136" s="123">
        <f>SUM(BK137:BK151)</f>
        <v>0</v>
      </c>
    </row>
    <row r="137" spans="2:65" s="1" customFormat="1" ht="62.65" customHeight="1">
      <c r="B137" s="126"/>
      <c r="C137" s="127" t="s">
        <v>146</v>
      </c>
      <c r="D137" s="127" t="s">
        <v>127</v>
      </c>
      <c r="E137" s="128" t="s">
        <v>209</v>
      </c>
      <c r="F137" s="129" t="s">
        <v>498</v>
      </c>
      <c r="G137" s="130" t="s">
        <v>211</v>
      </c>
      <c r="H137" s="131">
        <v>1</v>
      </c>
      <c r="I137" s="132"/>
      <c r="J137" s="132">
        <f>ROUND(I137*H137,2)</f>
        <v>0</v>
      </c>
      <c r="K137" s="133"/>
      <c r="L137" s="28"/>
      <c r="M137" s="134" t="s">
        <v>1</v>
      </c>
      <c r="N137" s="135" t="s">
        <v>33</v>
      </c>
      <c r="O137" s="136">
        <v>0</v>
      </c>
      <c r="P137" s="136">
        <f>O137*H137</f>
        <v>0</v>
      </c>
      <c r="Q137" s="136">
        <v>0</v>
      </c>
      <c r="R137" s="136">
        <f>Q137*H137</f>
        <v>0</v>
      </c>
      <c r="S137" s="136">
        <v>0</v>
      </c>
      <c r="T137" s="137">
        <f>S137*H137</f>
        <v>0</v>
      </c>
      <c r="AR137" s="138" t="s">
        <v>131</v>
      </c>
      <c r="AT137" s="138" t="s">
        <v>127</v>
      </c>
      <c r="AU137" s="138" t="s">
        <v>76</v>
      </c>
      <c r="AY137" s="16" t="s">
        <v>124</v>
      </c>
      <c r="BE137" s="139">
        <f>IF(N137="základní",J137,0)</f>
        <v>0</v>
      </c>
      <c r="BF137" s="139">
        <f>IF(N137="snížená",J137,0)</f>
        <v>0</v>
      </c>
      <c r="BG137" s="139">
        <f>IF(N137="zákl. přenesená",J137,0)</f>
        <v>0</v>
      </c>
      <c r="BH137" s="139">
        <f>IF(N137="sníž. přenesená",J137,0)</f>
        <v>0</v>
      </c>
      <c r="BI137" s="139">
        <f>IF(N137="nulová",J137,0)</f>
        <v>0</v>
      </c>
      <c r="BJ137" s="16" t="s">
        <v>74</v>
      </c>
      <c r="BK137" s="139">
        <f>ROUND(I137*H137,2)</f>
        <v>0</v>
      </c>
      <c r="BL137" s="16" t="s">
        <v>131</v>
      </c>
      <c r="BM137" s="138" t="s">
        <v>173</v>
      </c>
    </row>
    <row r="138" spans="2:65" s="1" customFormat="1" ht="24.2" customHeight="1">
      <c r="B138" s="126"/>
      <c r="C138" s="127" t="s">
        <v>174</v>
      </c>
      <c r="D138" s="127" t="s">
        <v>127</v>
      </c>
      <c r="E138" s="128" t="s">
        <v>499</v>
      </c>
      <c r="F138" s="129" t="s">
        <v>500</v>
      </c>
      <c r="G138" s="130" t="s">
        <v>211</v>
      </c>
      <c r="H138" s="131">
        <v>1</v>
      </c>
      <c r="I138" s="132"/>
      <c r="J138" s="132">
        <f>ROUND(I138*H138,2)</f>
        <v>0</v>
      </c>
      <c r="K138" s="133"/>
      <c r="L138" s="28"/>
      <c r="M138" s="134" t="s">
        <v>1</v>
      </c>
      <c r="N138" s="135" t="s">
        <v>33</v>
      </c>
      <c r="O138" s="136">
        <v>0</v>
      </c>
      <c r="P138" s="136">
        <f>O138*H138</f>
        <v>0</v>
      </c>
      <c r="Q138" s="136">
        <v>0</v>
      </c>
      <c r="R138" s="136">
        <f>Q138*H138</f>
        <v>0</v>
      </c>
      <c r="S138" s="136">
        <v>0</v>
      </c>
      <c r="T138" s="137">
        <f>S138*H138</f>
        <v>0</v>
      </c>
      <c r="AR138" s="138" t="s">
        <v>131</v>
      </c>
      <c r="AT138" s="138" t="s">
        <v>127</v>
      </c>
      <c r="AU138" s="138" t="s">
        <v>76</v>
      </c>
      <c r="AY138" s="16" t="s">
        <v>124</v>
      </c>
      <c r="BE138" s="139">
        <f>IF(N138="základní",J138,0)</f>
        <v>0</v>
      </c>
      <c r="BF138" s="139">
        <f>IF(N138="snížená",J138,0)</f>
        <v>0</v>
      </c>
      <c r="BG138" s="139">
        <f>IF(N138="zákl. přenesená",J138,0)</f>
        <v>0</v>
      </c>
      <c r="BH138" s="139">
        <f>IF(N138="sníž. přenesená",J138,0)</f>
        <v>0</v>
      </c>
      <c r="BI138" s="139">
        <f>IF(N138="nulová",J138,0)</f>
        <v>0</v>
      </c>
      <c r="BJ138" s="16" t="s">
        <v>74</v>
      </c>
      <c r="BK138" s="139">
        <f>ROUND(I138*H138,2)</f>
        <v>0</v>
      </c>
      <c r="BL138" s="16" t="s">
        <v>131</v>
      </c>
      <c r="BM138" s="138" t="s">
        <v>177</v>
      </c>
    </row>
    <row r="139" spans="2:65" s="1" customFormat="1" ht="24.2" customHeight="1">
      <c r="B139" s="126"/>
      <c r="C139" s="127" t="s">
        <v>152</v>
      </c>
      <c r="D139" s="127" t="s">
        <v>127</v>
      </c>
      <c r="E139" s="128" t="s">
        <v>501</v>
      </c>
      <c r="F139" s="129" t="s">
        <v>502</v>
      </c>
      <c r="G139" s="130" t="s">
        <v>291</v>
      </c>
      <c r="H139" s="131">
        <v>1.024</v>
      </c>
      <c r="I139" s="132"/>
      <c r="J139" s="132">
        <f>ROUND(I139*H139,2)</f>
        <v>0</v>
      </c>
      <c r="K139" s="133"/>
      <c r="L139" s="28"/>
      <c r="M139" s="134" t="s">
        <v>1</v>
      </c>
      <c r="N139" s="135" t="s">
        <v>33</v>
      </c>
      <c r="O139" s="136">
        <v>0</v>
      </c>
      <c r="P139" s="136">
        <f>O139*H139</f>
        <v>0</v>
      </c>
      <c r="Q139" s="136">
        <v>0</v>
      </c>
      <c r="R139" s="136">
        <f>Q139*H139</f>
        <v>0</v>
      </c>
      <c r="S139" s="136">
        <v>0</v>
      </c>
      <c r="T139" s="137">
        <f>S139*H139</f>
        <v>0</v>
      </c>
      <c r="AR139" s="138" t="s">
        <v>131</v>
      </c>
      <c r="AT139" s="138" t="s">
        <v>127</v>
      </c>
      <c r="AU139" s="138" t="s">
        <v>76</v>
      </c>
      <c r="AY139" s="16" t="s">
        <v>124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6" t="s">
        <v>74</v>
      </c>
      <c r="BK139" s="139">
        <f>ROUND(I139*H139,2)</f>
        <v>0</v>
      </c>
      <c r="BL139" s="16" t="s">
        <v>131</v>
      </c>
      <c r="BM139" s="138" t="s">
        <v>180</v>
      </c>
    </row>
    <row r="140" spans="2:65" s="12" customFormat="1">
      <c r="B140" s="140"/>
      <c r="D140" s="141" t="s">
        <v>132</v>
      </c>
      <c r="E140" s="142" t="s">
        <v>1</v>
      </c>
      <c r="F140" s="143" t="s">
        <v>503</v>
      </c>
      <c r="H140" s="144">
        <v>1.024</v>
      </c>
      <c r="L140" s="140"/>
      <c r="M140" s="145"/>
      <c r="T140" s="146"/>
      <c r="AT140" s="142" t="s">
        <v>132</v>
      </c>
      <c r="AU140" s="142" t="s">
        <v>76</v>
      </c>
      <c r="AV140" s="12" t="s">
        <v>76</v>
      </c>
      <c r="AW140" s="12" t="s">
        <v>25</v>
      </c>
      <c r="AX140" s="12" t="s">
        <v>68</v>
      </c>
      <c r="AY140" s="142" t="s">
        <v>124</v>
      </c>
    </row>
    <row r="141" spans="2:65" s="13" customFormat="1">
      <c r="B141" s="147"/>
      <c r="D141" s="141" t="s">
        <v>132</v>
      </c>
      <c r="E141" s="148" t="s">
        <v>1</v>
      </c>
      <c r="F141" s="149" t="s">
        <v>134</v>
      </c>
      <c r="H141" s="150">
        <v>1.024</v>
      </c>
      <c r="L141" s="147"/>
      <c r="M141" s="151"/>
      <c r="T141" s="152"/>
      <c r="AT141" s="148" t="s">
        <v>132</v>
      </c>
      <c r="AU141" s="148" t="s">
        <v>76</v>
      </c>
      <c r="AV141" s="13" t="s">
        <v>131</v>
      </c>
      <c r="AW141" s="13" t="s">
        <v>25</v>
      </c>
      <c r="AX141" s="13" t="s">
        <v>74</v>
      </c>
      <c r="AY141" s="148" t="s">
        <v>124</v>
      </c>
    </row>
    <row r="142" spans="2:65" s="1" customFormat="1" ht="16.5" customHeight="1">
      <c r="B142" s="126"/>
      <c r="C142" s="127" t="s">
        <v>181</v>
      </c>
      <c r="D142" s="127" t="s">
        <v>127</v>
      </c>
      <c r="E142" s="128" t="s">
        <v>237</v>
      </c>
      <c r="F142" s="129" t="s">
        <v>238</v>
      </c>
      <c r="G142" s="130" t="s">
        <v>130</v>
      </c>
      <c r="H142" s="131">
        <v>0.375</v>
      </c>
      <c r="I142" s="132"/>
      <c r="J142" s="132">
        <f>ROUND(I142*H142,2)</f>
        <v>0</v>
      </c>
      <c r="K142" s="133"/>
      <c r="L142" s="28"/>
      <c r="M142" s="134" t="s">
        <v>1</v>
      </c>
      <c r="N142" s="135" t="s">
        <v>33</v>
      </c>
      <c r="O142" s="136">
        <v>0</v>
      </c>
      <c r="P142" s="136">
        <f>O142*H142</f>
        <v>0</v>
      </c>
      <c r="Q142" s="136">
        <v>0</v>
      </c>
      <c r="R142" s="136">
        <f>Q142*H142</f>
        <v>0</v>
      </c>
      <c r="S142" s="136">
        <v>0</v>
      </c>
      <c r="T142" s="137">
        <f>S142*H142</f>
        <v>0</v>
      </c>
      <c r="AR142" s="138" t="s">
        <v>131</v>
      </c>
      <c r="AT142" s="138" t="s">
        <v>127</v>
      </c>
      <c r="AU142" s="138" t="s">
        <v>76</v>
      </c>
      <c r="AY142" s="16" t="s">
        <v>124</v>
      </c>
      <c r="BE142" s="139">
        <f>IF(N142="základní",J142,0)</f>
        <v>0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6" t="s">
        <v>74</v>
      </c>
      <c r="BK142" s="139">
        <f>ROUND(I142*H142,2)</f>
        <v>0</v>
      </c>
      <c r="BL142" s="16" t="s">
        <v>131</v>
      </c>
      <c r="BM142" s="138" t="s">
        <v>184</v>
      </c>
    </row>
    <row r="143" spans="2:65" s="12" customFormat="1">
      <c r="B143" s="140"/>
      <c r="D143" s="141" t="s">
        <v>132</v>
      </c>
      <c r="E143" s="142" t="s">
        <v>1</v>
      </c>
      <c r="F143" s="143" t="s">
        <v>504</v>
      </c>
      <c r="H143" s="144">
        <v>0.375</v>
      </c>
      <c r="L143" s="140"/>
      <c r="M143" s="145"/>
      <c r="T143" s="146"/>
      <c r="AT143" s="142" t="s">
        <v>132</v>
      </c>
      <c r="AU143" s="142" t="s">
        <v>76</v>
      </c>
      <c r="AV143" s="12" t="s">
        <v>76</v>
      </c>
      <c r="AW143" s="12" t="s">
        <v>25</v>
      </c>
      <c r="AX143" s="12" t="s">
        <v>68</v>
      </c>
      <c r="AY143" s="142" t="s">
        <v>124</v>
      </c>
    </row>
    <row r="144" spans="2:65" s="13" customFormat="1">
      <c r="B144" s="147"/>
      <c r="D144" s="141" t="s">
        <v>132</v>
      </c>
      <c r="E144" s="148" t="s">
        <v>1</v>
      </c>
      <c r="F144" s="149" t="s">
        <v>134</v>
      </c>
      <c r="H144" s="150">
        <v>0.375</v>
      </c>
      <c r="L144" s="147"/>
      <c r="M144" s="151"/>
      <c r="T144" s="152"/>
      <c r="AT144" s="148" t="s">
        <v>132</v>
      </c>
      <c r="AU144" s="148" t="s">
        <v>76</v>
      </c>
      <c r="AV144" s="13" t="s">
        <v>131</v>
      </c>
      <c r="AW144" s="13" t="s">
        <v>25</v>
      </c>
      <c r="AX144" s="13" t="s">
        <v>74</v>
      </c>
      <c r="AY144" s="148" t="s">
        <v>124</v>
      </c>
    </row>
    <row r="145" spans="2:65" s="1" customFormat="1" ht="16.5" customHeight="1">
      <c r="B145" s="126"/>
      <c r="C145" s="127" t="s">
        <v>8</v>
      </c>
      <c r="D145" s="127" t="s">
        <v>127</v>
      </c>
      <c r="E145" s="128" t="s">
        <v>245</v>
      </c>
      <c r="F145" s="129" t="s">
        <v>505</v>
      </c>
      <c r="G145" s="130" t="s">
        <v>130</v>
      </c>
      <c r="H145" s="131">
        <v>1.7729999999999999</v>
      </c>
      <c r="I145" s="132"/>
      <c r="J145" s="132">
        <f>ROUND(I145*H145,2)</f>
        <v>0</v>
      </c>
      <c r="K145" s="133"/>
      <c r="L145" s="28"/>
      <c r="M145" s="134" t="s">
        <v>1</v>
      </c>
      <c r="N145" s="135" t="s">
        <v>33</v>
      </c>
      <c r="O145" s="136">
        <v>0</v>
      </c>
      <c r="P145" s="136">
        <f>O145*H145</f>
        <v>0</v>
      </c>
      <c r="Q145" s="136">
        <v>0</v>
      </c>
      <c r="R145" s="136">
        <f>Q145*H145</f>
        <v>0</v>
      </c>
      <c r="S145" s="136">
        <v>0</v>
      </c>
      <c r="T145" s="137">
        <f>S145*H145</f>
        <v>0</v>
      </c>
      <c r="AR145" s="138" t="s">
        <v>131</v>
      </c>
      <c r="AT145" s="138" t="s">
        <v>127</v>
      </c>
      <c r="AU145" s="138" t="s">
        <v>76</v>
      </c>
      <c r="AY145" s="16" t="s">
        <v>124</v>
      </c>
      <c r="BE145" s="139">
        <f>IF(N145="základní",J145,0)</f>
        <v>0</v>
      </c>
      <c r="BF145" s="139">
        <f>IF(N145="snížená",J145,0)</f>
        <v>0</v>
      </c>
      <c r="BG145" s="139">
        <f>IF(N145="zákl. přenesená",J145,0)</f>
        <v>0</v>
      </c>
      <c r="BH145" s="139">
        <f>IF(N145="sníž. přenesená",J145,0)</f>
        <v>0</v>
      </c>
      <c r="BI145" s="139">
        <f>IF(N145="nulová",J145,0)</f>
        <v>0</v>
      </c>
      <c r="BJ145" s="16" t="s">
        <v>74</v>
      </c>
      <c r="BK145" s="139">
        <f>ROUND(I145*H145,2)</f>
        <v>0</v>
      </c>
      <c r="BL145" s="16" t="s">
        <v>131</v>
      </c>
      <c r="BM145" s="138" t="s">
        <v>187</v>
      </c>
    </row>
    <row r="146" spans="2:65" s="12" customFormat="1">
      <c r="B146" s="140"/>
      <c r="D146" s="141" t="s">
        <v>132</v>
      </c>
      <c r="E146" s="142" t="s">
        <v>1</v>
      </c>
      <c r="F146" s="143" t="s">
        <v>506</v>
      </c>
      <c r="H146" s="144">
        <v>1.7729999999999999</v>
      </c>
      <c r="L146" s="140"/>
      <c r="M146" s="145"/>
      <c r="T146" s="146"/>
      <c r="AT146" s="142" t="s">
        <v>132</v>
      </c>
      <c r="AU146" s="142" t="s">
        <v>76</v>
      </c>
      <c r="AV146" s="12" t="s">
        <v>76</v>
      </c>
      <c r="AW146" s="12" t="s">
        <v>25</v>
      </c>
      <c r="AX146" s="12" t="s">
        <v>68</v>
      </c>
      <c r="AY146" s="142" t="s">
        <v>124</v>
      </c>
    </row>
    <row r="147" spans="2:65" s="13" customFormat="1">
      <c r="B147" s="147"/>
      <c r="D147" s="141" t="s">
        <v>132</v>
      </c>
      <c r="E147" s="148" t="s">
        <v>1</v>
      </c>
      <c r="F147" s="149" t="s">
        <v>134</v>
      </c>
      <c r="H147" s="150">
        <v>1.7729999999999999</v>
      </c>
      <c r="L147" s="147"/>
      <c r="M147" s="151"/>
      <c r="T147" s="152"/>
      <c r="AT147" s="148" t="s">
        <v>132</v>
      </c>
      <c r="AU147" s="148" t="s">
        <v>76</v>
      </c>
      <c r="AV147" s="13" t="s">
        <v>131</v>
      </c>
      <c r="AW147" s="13" t="s">
        <v>25</v>
      </c>
      <c r="AX147" s="13" t="s">
        <v>74</v>
      </c>
      <c r="AY147" s="148" t="s">
        <v>124</v>
      </c>
    </row>
    <row r="148" spans="2:65" s="1" customFormat="1" ht="24.2" customHeight="1">
      <c r="B148" s="126"/>
      <c r="C148" s="127" t="s">
        <v>189</v>
      </c>
      <c r="D148" s="127" t="s">
        <v>127</v>
      </c>
      <c r="E148" s="128" t="s">
        <v>225</v>
      </c>
      <c r="F148" s="129" t="s">
        <v>507</v>
      </c>
      <c r="G148" s="130" t="s">
        <v>130</v>
      </c>
      <c r="H148" s="131">
        <v>48.64</v>
      </c>
      <c r="I148" s="132"/>
      <c r="J148" s="132">
        <f>ROUND(I148*H148,2)</f>
        <v>0</v>
      </c>
      <c r="K148" s="133"/>
      <c r="L148" s="28"/>
      <c r="M148" s="134" t="s">
        <v>1</v>
      </c>
      <c r="N148" s="135" t="s">
        <v>33</v>
      </c>
      <c r="O148" s="136">
        <v>0</v>
      </c>
      <c r="P148" s="136">
        <f>O148*H148</f>
        <v>0</v>
      </c>
      <c r="Q148" s="136">
        <v>0</v>
      </c>
      <c r="R148" s="136">
        <f>Q148*H148</f>
        <v>0</v>
      </c>
      <c r="S148" s="136">
        <v>0</v>
      </c>
      <c r="T148" s="137">
        <f>S148*H148</f>
        <v>0</v>
      </c>
      <c r="AR148" s="138" t="s">
        <v>131</v>
      </c>
      <c r="AT148" s="138" t="s">
        <v>127</v>
      </c>
      <c r="AU148" s="138" t="s">
        <v>76</v>
      </c>
      <c r="AY148" s="16" t="s">
        <v>124</v>
      </c>
      <c r="BE148" s="139">
        <f>IF(N148="základní",J148,0)</f>
        <v>0</v>
      </c>
      <c r="BF148" s="139">
        <f>IF(N148="snížená",J148,0)</f>
        <v>0</v>
      </c>
      <c r="BG148" s="139">
        <f>IF(N148="zákl. přenesená",J148,0)</f>
        <v>0</v>
      </c>
      <c r="BH148" s="139">
        <f>IF(N148="sníž. přenesená",J148,0)</f>
        <v>0</v>
      </c>
      <c r="BI148" s="139">
        <f>IF(N148="nulová",J148,0)</f>
        <v>0</v>
      </c>
      <c r="BJ148" s="16" t="s">
        <v>74</v>
      </c>
      <c r="BK148" s="139">
        <f>ROUND(I148*H148,2)</f>
        <v>0</v>
      </c>
      <c r="BL148" s="16" t="s">
        <v>131</v>
      </c>
      <c r="BM148" s="138" t="s">
        <v>192</v>
      </c>
    </row>
    <row r="149" spans="2:65" s="1" customFormat="1" ht="49.15" customHeight="1">
      <c r="B149" s="126"/>
      <c r="C149" s="127" t="s">
        <v>162</v>
      </c>
      <c r="D149" s="127" t="s">
        <v>127</v>
      </c>
      <c r="E149" s="128" t="s">
        <v>228</v>
      </c>
      <c r="F149" s="129" t="s">
        <v>508</v>
      </c>
      <c r="G149" s="130" t="s">
        <v>130</v>
      </c>
      <c r="H149" s="131">
        <v>49.73</v>
      </c>
      <c r="I149" s="132"/>
      <c r="J149" s="132">
        <f>ROUND(I149*H149,2)</f>
        <v>0</v>
      </c>
      <c r="K149" s="133"/>
      <c r="L149" s="28"/>
      <c r="M149" s="134" t="s">
        <v>1</v>
      </c>
      <c r="N149" s="135" t="s">
        <v>33</v>
      </c>
      <c r="O149" s="136">
        <v>0</v>
      </c>
      <c r="P149" s="136">
        <f>O149*H149</f>
        <v>0</v>
      </c>
      <c r="Q149" s="136">
        <v>0</v>
      </c>
      <c r="R149" s="136">
        <f>Q149*H149</f>
        <v>0</v>
      </c>
      <c r="S149" s="136">
        <v>0</v>
      </c>
      <c r="T149" s="137">
        <f>S149*H149</f>
        <v>0</v>
      </c>
      <c r="AR149" s="138" t="s">
        <v>131</v>
      </c>
      <c r="AT149" s="138" t="s">
        <v>127</v>
      </c>
      <c r="AU149" s="138" t="s">
        <v>76</v>
      </c>
      <c r="AY149" s="16" t="s">
        <v>124</v>
      </c>
      <c r="BE149" s="139">
        <f>IF(N149="základní",J149,0)</f>
        <v>0</v>
      </c>
      <c r="BF149" s="139">
        <f>IF(N149="snížená",J149,0)</f>
        <v>0</v>
      </c>
      <c r="BG149" s="139">
        <f>IF(N149="zákl. přenesená",J149,0)</f>
        <v>0</v>
      </c>
      <c r="BH149" s="139">
        <f>IF(N149="sníž. přenesená",J149,0)</f>
        <v>0</v>
      </c>
      <c r="BI149" s="139">
        <f>IF(N149="nulová",J149,0)</f>
        <v>0</v>
      </c>
      <c r="BJ149" s="16" t="s">
        <v>74</v>
      </c>
      <c r="BK149" s="139">
        <f>ROUND(I149*H149,2)</f>
        <v>0</v>
      </c>
      <c r="BL149" s="16" t="s">
        <v>131</v>
      </c>
      <c r="BM149" s="138" t="s">
        <v>195</v>
      </c>
    </row>
    <row r="150" spans="2:65" s="1" customFormat="1" ht="33" customHeight="1">
      <c r="B150" s="126"/>
      <c r="C150" s="127" t="s">
        <v>197</v>
      </c>
      <c r="D150" s="127" t="s">
        <v>127</v>
      </c>
      <c r="E150" s="128" t="s">
        <v>251</v>
      </c>
      <c r="F150" s="129" t="s">
        <v>252</v>
      </c>
      <c r="G150" s="130" t="s">
        <v>253</v>
      </c>
      <c r="H150" s="131">
        <v>4.7110000000000003</v>
      </c>
      <c r="I150" s="132"/>
      <c r="J150" s="132">
        <f>ROUND(I150*H150,2)</f>
        <v>0</v>
      </c>
      <c r="K150" s="133"/>
      <c r="L150" s="28"/>
      <c r="M150" s="134" t="s">
        <v>1</v>
      </c>
      <c r="N150" s="135" t="s">
        <v>33</v>
      </c>
      <c r="O150" s="136">
        <v>0</v>
      </c>
      <c r="P150" s="136">
        <f>O150*H150</f>
        <v>0</v>
      </c>
      <c r="Q150" s="136">
        <v>0</v>
      </c>
      <c r="R150" s="136">
        <f>Q150*H150</f>
        <v>0</v>
      </c>
      <c r="S150" s="136">
        <v>0</v>
      </c>
      <c r="T150" s="137">
        <f>S150*H150</f>
        <v>0</v>
      </c>
      <c r="AR150" s="138" t="s">
        <v>131</v>
      </c>
      <c r="AT150" s="138" t="s">
        <v>127</v>
      </c>
      <c r="AU150" s="138" t="s">
        <v>76</v>
      </c>
      <c r="AY150" s="16" t="s">
        <v>124</v>
      </c>
      <c r="BE150" s="139">
        <f>IF(N150="základní",J150,0)</f>
        <v>0</v>
      </c>
      <c r="BF150" s="139">
        <f>IF(N150="snížená",J150,0)</f>
        <v>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16" t="s">
        <v>74</v>
      </c>
      <c r="BK150" s="139">
        <f>ROUND(I150*H150,2)</f>
        <v>0</v>
      </c>
      <c r="BL150" s="16" t="s">
        <v>131</v>
      </c>
      <c r="BM150" s="138" t="s">
        <v>200</v>
      </c>
    </row>
    <row r="151" spans="2:65" s="1" customFormat="1" ht="44.25" customHeight="1">
      <c r="B151" s="126"/>
      <c r="C151" s="127" t="s">
        <v>173</v>
      </c>
      <c r="D151" s="127" t="s">
        <v>127</v>
      </c>
      <c r="E151" s="128" t="s">
        <v>256</v>
      </c>
      <c r="F151" s="129" t="s">
        <v>257</v>
      </c>
      <c r="G151" s="130" t="s">
        <v>253</v>
      </c>
      <c r="H151" s="131">
        <v>4.7110000000000003</v>
      </c>
      <c r="I151" s="132"/>
      <c r="J151" s="132">
        <f>ROUND(I151*H151,2)</f>
        <v>0</v>
      </c>
      <c r="K151" s="133"/>
      <c r="L151" s="28"/>
      <c r="M151" s="134" t="s">
        <v>1</v>
      </c>
      <c r="N151" s="135" t="s">
        <v>33</v>
      </c>
      <c r="O151" s="136">
        <v>0</v>
      </c>
      <c r="P151" s="136">
        <f>O151*H151</f>
        <v>0</v>
      </c>
      <c r="Q151" s="136">
        <v>0</v>
      </c>
      <c r="R151" s="136">
        <f>Q151*H151</f>
        <v>0</v>
      </c>
      <c r="S151" s="136">
        <v>0</v>
      </c>
      <c r="T151" s="137">
        <f>S151*H151</f>
        <v>0</v>
      </c>
      <c r="AR151" s="138" t="s">
        <v>131</v>
      </c>
      <c r="AT151" s="138" t="s">
        <v>127</v>
      </c>
      <c r="AU151" s="138" t="s">
        <v>76</v>
      </c>
      <c r="AY151" s="16" t="s">
        <v>124</v>
      </c>
      <c r="BE151" s="139">
        <f>IF(N151="základní",J151,0)</f>
        <v>0</v>
      </c>
      <c r="BF151" s="139">
        <f>IF(N151="snížená",J151,0)</f>
        <v>0</v>
      </c>
      <c r="BG151" s="139">
        <f>IF(N151="zákl. přenesená",J151,0)</f>
        <v>0</v>
      </c>
      <c r="BH151" s="139">
        <f>IF(N151="sníž. přenesená",J151,0)</f>
        <v>0</v>
      </c>
      <c r="BI151" s="139">
        <f>IF(N151="nulová",J151,0)</f>
        <v>0</v>
      </c>
      <c r="BJ151" s="16" t="s">
        <v>74</v>
      </c>
      <c r="BK151" s="139">
        <f>ROUND(I151*H151,2)</f>
        <v>0</v>
      </c>
      <c r="BL151" s="16" t="s">
        <v>131</v>
      </c>
      <c r="BM151" s="138" t="s">
        <v>203</v>
      </c>
    </row>
    <row r="152" spans="2:65" s="11" customFormat="1" ht="22.9" customHeight="1">
      <c r="B152" s="115"/>
      <c r="D152" s="116" t="s">
        <v>67</v>
      </c>
      <c r="E152" s="124" t="s">
        <v>156</v>
      </c>
      <c r="F152" s="124" t="s">
        <v>157</v>
      </c>
      <c r="J152" s="125">
        <f>BK152</f>
        <v>0</v>
      </c>
      <c r="L152" s="115"/>
      <c r="M152" s="119"/>
      <c r="P152" s="120">
        <f>SUM(P153:P173)</f>
        <v>0</v>
      </c>
      <c r="R152" s="120">
        <f>SUM(R153:R173)</f>
        <v>0</v>
      </c>
      <c r="T152" s="121">
        <f>SUM(T153:T173)</f>
        <v>0</v>
      </c>
      <c r="AR152" s="116" t="s">
        <v>74</v>
      </c>
      <c r="AT152" s="122" t="s">
        <v>67</v>
      </c>
      <c r="AU152" s="122" t="s">
        <v>74</v>
      </c>
      <c r="AY152" s="116" t="s">
        <v>124</v>
      </c>
      <c r="BK152" s="123">
        <f>SUM(BK153:BK173)</f>
        <v>0</v>
      </c>
    </row>
    <row r="153" spans="2:65" s="1" customFormat="1" ht="21.75" customHeight="1">
      <c r="B153" s="126"/>
      <c r="C153" s="127" t="s">
        <v>204</v>
      </c>
      <c r="D153" s="127" t="s">
        <v>127</v>
      </c>
      <c r="E153" s="128" t="s">
        <v>201</v>
      </c>
      <c r="F153" s="129" t="s">
        <v>202</v>
      </c>
      <c r="G153" s="130" t="s">
        <v>130</v>
      </c>
      <c r="H153" s="131">
        <v>53.2</v>
      </c>
      <c r="I153" s="132"/>
      <c r="J153" s="132">
        <f>ROUND(I153*H153,2)</f>
        <v>0</v>
      </c>
      <c r="K153" s="133"/>
      <c r="L153" s="28"/>
      <c r="M153" s="134" t="s">
        <v>1</v>
      </c>
      <c r="N153" s="135" t="s">
        <v>33</v>
      </c>
      <c r="O153" s="136">
        <v>0</v>
      </c>
      <c r="P153" s="136">
        <f>O153*H153</f>
        <v>0</v>
      </c>
      <c r="Q153" s="136">
        <v>0</v>
      </c>
      <c r="R153" s="136">
        <f>Q153*H153</f>
        <v>0</v>
      </c>
      <c r="S153" s="136">
        <v>0</v>
      </c>
      <c r="T153" s="137">
        <f>S153*H153</f>
        <v>0</v>
      </c>
      <c r="AR153" s="138" t="s">
        <v>131</v>
      </c>
      <c r="AT153" s="138" t="s">
        <v>127</v>
      </c>
      <c r="AU153" s="138" t="s">
        <v>76</v>
      </c>
      <c r="AY153" s="16" t="s">
        <v>124</v>
      </c>
      <c r="BE153" s="139">
        <f>IF(N153="základní",J153,0)</f>
        <v>0</v>
      </c>
      <c r="BF153" s="139">
        <f>IF(N153="snížená",J153,0)</f>
        <v>0</v>
      </c>
      <c r="BG153" s="139">
        <f>IF(N153="zákl. přenesená",J153,0)</f>
        <v>0</v>
      </c>
      <c r="BH153" s="139">
        <f>IF(N153="sníž. přenesená",J153,0)</f>
        <v>0</v>
      </c>
      <c r="BI153" s="139">
        <f>IF(N153="nulová",J153,0)</f>
        <v>0</v>
      </c>
      <c r="BJ153" s="16" t="s">
        <v>74</v>
      </c>
      <c r="BK153" s="139">
        <f>ROUND(I153*H153,2)</f>
        <v>0</v>
      </c>
      <c r="BL153" s="16" t="s">
        <v>131</v>
      </c>
      <c r="BM153" s="138" t="s">
        <v>207</v>
      </c>
    </row>
    <row r="154" spans="2:65" s="12" customFormat="1">
      <c r="B154" s="140"/>
      <c r="D154" s="141" t="s">
        <v>132</v>
      </c>
      <c r="E154" s="142" t="s">
        <v>1</v>
      </c>
      <c r="F154" s="143" t="s">
        <v>509</v>
      </c>
      <c r="H154" s="144">
        <v>53.2</v>
      </c>
      <c r="L154" s="140"/>
      <c r="M154" s="145"/>
      <c r="T154" s="146"/>
      <c r="AT154" s="142" t="s">
        <v>132</v>
      </c>
      <c r="AU154" s="142" t="s">
        <v>76</v>
      </c>
      <c r="AV154" s="12" t="s">
        <v>76</v>
      </c>
      <c r="AW154" s="12" t="s">
        <v>25</v>
      </c>
      <c r="AX154" s="12" t="s">
        <v>68</v>
      </c>
      <c r="AY154" s="142" t="s">
        <v>124</v>
      </c>
    </row>
    <row r="155" spans="2:65" s="13" customFormat="1">
      <c r="B155" s="147"/>
      <c r="D155" s="141" t="s">
        <v>132</v>
      </c>
      <c r="E155" s="148" t="s">
        <v>1</v>
      </c>
      <c r="F155" s="149" t="s">
        <v>134</v>
      </c>
      <c r="H155" s="150">
        <v>53.2</v>
      </c>
      <c r="L155" s="147"/>
      <c r="M155" s="151"/>
      <c r="T155" s="152"/>
      <c r="AT155" s="148" t="s">
        <v>132</v>
      </c>
      <c r="AU155" s="148" t="s">
        <v>76</v>
      </c>
      <c r="AV155" s="13" t="s">
        <v>131</v>
      </c>
      <c r="AW155" s="13" t="s">
        <v>25</v>
      </c>
      <c r="AX155" s="13" t="s">
        <v>74</v>
      </c>
      <c r="AY155" s="148" t="s">
        <v>124</v>
      </c>
    </row>
    <row r="156" spans="2:65" s="1" customFormat="1" ht="55.5" customHeight="1">
      <c r="B156" s="126"/>
      <c r="C156" s="127" t="s">
        <v>177</v>
      </c>
      <c r="D156" s="127" t="s">
        <v>127</v>
      </c>
      <c r="E156" s="128" t="s">
        <v>159</v>
      </c>
      <c r="F156" s="129" t="s">
        <v>160</v>
      </c>
      <c r="G156" s="130" t="s">
        <v>161</v>
      </c>
      <c r="H156" s="131">
        <v>7.6</v>
      </c>
      <c r="I156" s="132"/>
      <c r="J156" s="132">
        <f>ROUND(I156*H156,2)</f>
        <v>0</v>
      </c>
      <c r="K156" s="133"/>
      <c r="L156" s="28"/>
      <c r="M156" s="134" t="s">
        <v>1</v>
      </c>
      <c r="N156" s="135" t="s">
        <v>33</v>
      </c>
      <c r="O156" s="136">
        <v>0</v>
      </c>
      <c r="P156" s="136">
        <f>O156*H156</f>
        <v>0</v>
      </c>
      <c r="Q156" s="136">
        <v>0</v>
      </c>
      <c r="R156" s="136">
        <f>Q156*H156</f>
        <v>0</v>
      </c>
      <c r="S156" s="136">
        <v>0</v>
      </c>
      <c r="T156" s="137">
        <f>S156*H156</f>
        <v>0</v>
      </c>
      <c r="AR156" s="138" t="s">
        <v>131</v>
      </c>
      <c r="AT156" s="138" t="s">
        <v>127</v>
      </c>
      <c r="AU156" s="138" t="s">
        <v>76</v>
      </c>
      <c r="AY156" s="16" t="s">
        <v>124</v>
      </c>
      <c r="BE156" s="139">
        <f>IF(N156="základní",J156,0)</f>
        <v>0</v>
      </c>
      <c r="BF156" s="139">
        <f>IF(N156="snížená",J156,0)</f>
        <v>0</v>
      </c>
      <c r="BG156" s="139">
        <f>IF(N156="zákl. přenesená",J156,0)</f>
        <v>0</v>
      </c>
      <c r="BH156" s="139">
        <f>IF(N156="sníž. přenesená",J156,0)</f>
        <v>0</v>
      </c>
      <c r="BI156" s="139">
        <f>IF(N156="nulová",J156,0)</f>
        <v>0</v>
      </c>
      <c r="BJ156" s="16" t="s">
        <v>74</v>
      </c>
      <c r="BK156" s="139">
        <f>ROUND(I156*H156,2)</f>
        <v>0</v>
      </c>
      <c r="BL156" s="16" t="s">
        <v>131</v>
      </c>
      <c r="BM156" s="138" t="s">
        <v>212</v>
      </c>
    </row>
    <row r="157" spans="2:65" s="12" customFormat="1">
      <c r="B157" s="140"/>
      <c r="D157" s="141" t="s">
        <v>132</v>
      </c>
      <c r="E157" s="142" t="s">
        <v>1</v>
      </c>
      <c r="F157" s="143" t="s">
        <v>510</v>
      </c>
      <c r="H157" s="144">
        <v>5.0999999999999996</v>
      </c>
      <c r="L157" s="140"/>
      <c r="M157" s="145"/>
      <c r="T157" s="146"/>
      <c r="AT157" s="142" t="s">
        <v>132</v>
      </c>
      <c r="AU157" s="142" t="s">
        <v>76</v>
      </c>
      <c r="AV157" s="12" t="s">
        <v>76</v>
      </c>
      <c r="AW157" s="12" t="s">
        <v>25</v>
      </c>
      <c r="AX157" s="12" t="s">
        <v>68</v>
      </c>
      <c r="AY157" s="142" t="s">
        <v>124</v>
      </c>
    </row>
    <row r="158" spans="2:65" s="12" customFormat="1">
      <c r="B158" s="140"/>
      <c r="D158" s="141" t="s">
        <v>132</v>
      </c>
      <c r="E158" s="142" t="s">
        <v>1</v>
      </c>
      <c r="F158" s="143" t="s">
        <v>511</v>
      </c>
      <c r="H158" s="144">
        <v>0.75</v>
      </c>
      <c r="L158" s="140"/>
      <c r="M158" s="145"/>
      <c r="T158" s="146"/>
      <c r="AT158" s="142" t="s">
        <v>132</v>
      </c>
      <c r="AU158" s="142" t="s">
        <v>76</v>
      </c>
      <c r="AV158" s="12" t="s">
        <v>76</v>
      </c>
      <c r="AW158" s="12" t="s">
        <v>25</v>
      </c>
      <c r="AX158" s="12" t="s">
        <v>68</v>
      </c>
      <c r="AY158" s="142" t="s">
        <v>124</v>
      </c>
    </row>
    <row r="159" spans="2:65" s="12" customFormat="1">
      <c r="B159" s="140"/>
      <c r="D159" s="141" t="s">
        <v>132</v>
      </c>
      <c r="E159" s="142" t="s">
        <v>1</v>
      </c>
      <c r="F159" s="143" t="s">
        <v>512</v>
      </c>
      <c r="H159" s="144">
        <v>1.75</v>
      </c>
      <c r="L159" s="140"/>
      <c r="M159" s="145"/>
      <c r="T159" s="146"/>
      <c r="AT159" s="142" t="s">
        <v>132</v>
      </c>
      <c r="AU159" s="142" t="s">
        <v>76</v>
      </c>
      <c r="AV159" s="12" t="s">
        <v>76</v>
      </c>
      <c r="AW159" s="12" t="s">
        <v>25</v>
      </c>
      <c r="AX159" s="12" t="s">
        <v>68</v>
      </c>
      <c r="AY159" s="142" t="s">
        <v>124</v>
      </c>
    </row>
    <row r="160" spans="2:65" s="13" customFormat="1">
      <c r="B160" s="147"/>
      <c r="D160" s="141" t="s">
        <v>132</v>
      </c>
      <c r="E160" s="148" t="s">
        <v>1</v>
      </c>
      <c r="F160" s="149" t="s">
        <v>134</v>
      </c>
      <c r="H160" s="150">
        <v>7.6</v>
      </c>
      <c r="L160" s="147"/>
      <c r="M160" s="151"/>
      <c r="T160" s="152"/>
      <c r="AT160" s="148" t="s">
        <v>132</v>
      </c>
      <c r="AU160" s="148" t="s">
        <v>76</v>
      </c>
      <c r="AV160" s="13" t="s">
        <v>131</v>
      </c>
      <c r="AW160" s="13" t="s">
        <v>25</v>
      </c>
      <c r="AX160" s="13" t="s">
        <v>74</v>
      </c>
      <c r="AY160" s="148" t="s">
        <v>124</v>
      </c>
    </row>
    <row r="161" spans="2:65" s="1" customFormat="1" ht="24.2" customHeight="1">
      <c r="B161" s="126"/>
      <c r="C161" s="153" t="s">
        <v>213</v>
      </c>
      <c r="D161" s="153" t="s">
        <v>170</v>
      </c>
      <c r="E161" s="154" t="s">
        <v>171</v>
      </c>
      <c r="F161" s="155" t="s">
        <v>172</v>
      </c>
      <c r="G161" s="156" t="s">
        <v>161</v>
      </c>
      <c r="H161" s="157">
        <v>10</v>
      </c>
      <c r="I161" s="158"/>
      <c r="J161" s="158">
        <f>ROUND(I161*H161,2)</f>
        <v>0</v>
      </c>
      <c r="K161" s="159"/>
      <c r="L161" s="160"/>
      <c r="M161" s="161" t="s">
        <v>1</v>
      </c>
      <c r="N161" s="162" t="s">
        <v>33</v>
      </c>
      <c r="O161" s="136">
        <v>0</v>
      </c>
      <c r="P161" s="136">
        <f>O161*H161</f>
        <v>0</v>
      </c>
      <c r="Q161" s="136">
        <v>0</v>
      </c>
      <c r="R161" s="136">
        <f>Q161*H161</f>
        <v>0</v>
      </c>
      <c r="S161" s="136">
        <v>0</v>
      </c>
      <c r="T161" s="137">
        <f>S161*H161</f>
        <v>0</v>
      </c>
      <c r="AR161" s="138" t="s">
        <v>146</v>
      </c>
      <c r="AT161" s="138" t="s">
        <v>170</v>
      </c>
      <c r="AU161" s="138" t="s">
        <v>76</v>
      </c>
      <c r="AY161" s="16" t="s">
        <v>124</v>
      </c>
      <c r="BE161" s="139">
        <f>IF(N161="základní",J161,0)</f>
        <v>0</v>
      </c>
      <c r="BF161" s="139">
        <f>IF(N161="snížená",J161,0)</f>
        <v>0</v>
      </c>
      <c r="BG161" s="139">
        <f>IF(N161="zákl. přenesená",J161,0)</f>
        <v>0</v>
      </c>
      <c r="BH161" s="139">
        <f>IF(N161="sníž. přenesená",J161,0)</f>
        <v>0</v>
      </c>
      <c r="BI161" s="139">
        <f>IF(N161="nulová",J161,0)</f>
        <v>0</v>
      </c>
      <c r="BJ161" s="16" t="s">
        <v>74</v>
      </c>
      <c r="BK161" s="139">
        <f>ROUND(I161*H161,2)</f>
        <v>0</v>
      </c>
      <c r="BL161" s="16" t="s">
        <v>131</v>
      </c>
      <c r="BM161" s="138" t="s">
        <v>216</v>
      </c>
    </row>
    <row r="162" spans="2:65" s="1" customFormat="1" ht="66.75" customHeight="1">
      <c r="B162" s="126"/>
      <c r="C162" s="127" t="s">
        <v>180</v>
      </c>
      <c r="D162" s="127" t="s">
        <v>127</v>
      </c>
      <c r="E162" s="128" t="s">
        <v>175</v>
      </c>
      <c r="F162" s="129" t="s">
        <v>176</v>
      </c>
      <c r="G162" s="130" t="s">
        <v>130</v>
      </c>
      <c r="H162" s="131">
        <v>53.2</v>
      </c>
      <c r="I162" s="132"/>
      <c r="J162" s="132">
        <f>ROUND(I162*H162,2)</f>
        <v>0</v>
      </c>
      <c r="K162" s="133"/>
      <c r="L162" s="28"/>
      <c r="M162" s="134" t="s">
        <v>1</v>
      </c>
      <c r="N162" s="135" t="s">
        <v>33</v>
      </c>
      <c r="O162" s="136">
        <v>0</v>
      </c>
      <c r="P162" s="136">
        <f>O162*H162</f>
        <v>0</v>
      </c>
      <c r="Q162" s="136">
        <v>0</v>
      </c>
      <c r="R162" s="136">
        <f>Q162*H162</f>
        <v>0</v>
      </c>
      <c r="S162" s="136">
        <v>0</v>
      </c>
      <c r="T162" s="137">
        <f>S162*H162</f>
        <v>0</v>
      </c>
      <c r="AR162" s="138" t="s">
        <v>131</v>
      </c>
      <c r="AT162" s="138" t="s">
        <v>127</v>
      </c>
      <c r="AU162" s="138" t="s">
        <v>76</v>
      </c>
      <c r="AY162" s="16" t="s">
        <v>124</v>
      </c>
      <c r="BE162" s="139">
        <f>IF(N162="základní",J162,0)</f>
        <v>0</v>
      </c>
      <c r="BF162" s="139">
        <f>IF(N162="snížená",J162,0)</f>
        <v>0</v>
      </c>
      <c r="BG162" s="139">
        <f>IF(N162="zákl. přenesená",J162,0)</f>
        <v>0</v>
      </c>
      <c r="BH162" s="139">
        <f>IF(N162="sníž. přenesená",J162,0)</f>
        <v>0</v>
      </c>
      <c r="BI162" s="139">
        <f>IF(N162="nulová",J162,0)</f>
        <v>0</v>
      </c>
      <c r="BJ162" s="16" t="s">
        <v>74</v>
      </c>
      <c r="BK162" s="139">
        <f>ROUND(I162*H162,2)</f>
        <v>0</v>
      </c>
      <c r="BL162" s="16" t="s">
        <v>131</v>
      </c>
      <c r="BM162" s="138" t="s">
        <v>223</v>
      </c>
    </row>
    <row r="163" spans="2:65" s="1" customFormat="1" ht="24.2" customHeight="1">
      <c r="B163" s="126"/>
      <c r="C163" s="153" t="s">
        <v>7</v>
      </c>
      <c r="D163" s="153" t="s">
        <v>170</v>
      </c>
      <c r="E163" s="154" t="s">
        <v>178</v>
      </c>
      <c r="F163" s="155" t="s">
        <v>179</v>
      </c>
      <c r="G163" s="156" t="s">
        <v>130</v>
      </c>
      <c r="H163" s="157">
        <v>55</v>
      </c>
      <c r="I163" s="158"/>
      <c r="J163" s="158">
        <f>ROUND(I163*H163,2)</f>
        <v>0</v>
      </c>
      <c r="K163" s="159"/>
      <c r="L163" s="160"/>
      <c r="M163" s="161" t="s">
        <v>1</v>
      </c>
      <c r="N163" s="162" t="s">
        <v>33</v>
      </c>
      <c r="O163" s="136">
        <v>0</v>
      </c>
      <c r="P163" s="136">
        <f>O163*H163</f>
        <v>0</v>
      </c>
      <c r="Q163" s="136">
        <v>0</v>
      </c>
      <c r="R163" s="136">
        <f>Q163*H163</f>
        <v>0</v>
      </c>
      <c r="S163" s="136">
        <v>0</v>
      </c>
      <c r="T163" s="137">
        <f>S163*H163</f>
        <v>0</v>
      </c>
      <c r="AR163" s="138" t="s">
        <v>146</v>
      </c>
      <c r="AT163" s="138" t="s">
        <v>170</v>
      </c>
      <c r="AU163" s="138" t="s">
        <v>76</v>
      </c>
      <c r="AY163" s="16" t="s">
        <v>124</v>
      </c>
      <c r="BE163" s="139">
        <f>IF(N163="základní",J163,0)</f>
        <v>0</v>
      </c>
      <c r="BF163" s="139">
        <f>IF(N163="snížená",J163,0)</f>
        <v>0</v>
      </c>
      <c r="BG163" s="139">
        <f>IF(N163="zákl. přenesená",J163,0)</f>
        <v>0</v>
      </c>
      <c r="BH163" s="139">
        <f>IF(N163="sníž. přenesená",J163,0)</f>
        <v>0</v>
      </c>
      <c r="BI163" s="139">
        <f>IF(N163="nulová",J163,0)</f>
        <v>0</v>
      </c>
      <c r="BJ163" s="16" t="s">
        <v>74</v>
      </c>
      <c r="BK163" s="139">
        <f>ROUND(I163*H163,2)</f>
        <v>0</v>
      </c>
      <c r="BL163" s="16" t="s">
        <v>131</v>
      </c>
      <c r="BM163" s="138" t="s">
        <v>227</v>
      </c>
    </row>
    <row r="164" spans="2:65" s="1" customFormat="1" ht="55.5" customHeight="1">
      <c r="B164" s="126"/>
      <c r="C164" s="127" t="s">
        <v>184</v>
      </c>
      <c r="D164" s="127" t="s">
        <v>127</v>
      </c>
      <c r="E164" s="128" t="s">
        <v>182</v>
      </c>
      <c r="F164" s="129" t="s">
        <v>183</v>
      </c>
      <c r="G164" s="130" t="s">
        <v>130</v>
      </c>
      <c r="H164" s="131">
        <v>53.2</v>
      </c>
      <c r="I164" s="132"/>
      <c r="J164" s="132">
        <f>ROUND(I164*H164,2)</f>
        <v>0</v>
      </c>
      <c r="K164" s="133"/>
      <c r="L164" s="28"/>
      <c r="M164" s="134" t="s">
        <v>1</v>
      </c>
      <c r="N164" s="135" t="s">
        <v>33</v>
      </c>
      <c r="O164" s="136">
        <v>0</v>
      </c>
      <c r="P164" s="136">
        <f>O164*H164</f>
        <v>0</v>
      </c>
      <c r="Q164" s="136">
        <v>0</v>
      </c>
      <c r="R164" s="136">
        <f>Q164*H164</f>
        <v>0</v>
      </c>
      <c r="S164" s="136">
        <v>0</v>
      </c>
      <c r="T164" s="137">
        <f>S164*H164</f>
        <v>0</v>
      </c>
      <c r="AR164" s="138" t="s">
        <v>131</v>
      </c>
      <c r="AT164" s="138" t="s">
        <v>127</v>
      </c>
      <c r="AU164" s="138" t="s">
        <v>76</v>
      </c>
      <c r="AY164" s="16" t="s">
        <v>124</v>
      </c>
      <c r="BE164" s="139">
        <f>IF(N164="základní",J164,0)</f>
        <v>0</v>
      </c>
      <c r="BF164" s="139">
        <f>IF(N164="snížená",J164,0)</f>
        <v>0</v>
      </c>
      <c r="BG164" s="139">
        <f>IF(N164="zákl. přenesená",J164,0)</f>
        <v>0</v>
      </c>
      <c r="BH164" s="139">
        <f>IF(N164="sníž. přenesená",J164,0)</f>
        <v>0</v>
      </c>
      <c r="BI164" s="139">
        <f>IF(N164="nulová",J164,0)</f>
        <v>0</v>
      </c>
      <c r="BJ164" s="16" t="s">
        <v>74</v>
      </c>
      <c r="BK164" s="139">
        <f>ROUND(I164*H164,2)</f>
        <v>0</v>
      </c>
      <c r="BL164" s="16" t="s">
        <v>131</v>
      </c>
      <c r="BM164" s="138" t="s">
        <v>230</v>
      </c>
    </row>
    <row r="165" spans="2:65" s="1" customFormat="1" ht="24.2" customHeight="1">
      <c r="B165" s="126"/>
      <c r="C165" s="127" t="s">
        <v>231</v>
      </c>
      <c r="D165" s="127" t="s">
        <v>127</v>
      </c>
      <c r="E165" s="128" t="s">
        <v>185</v>
      </c>
      <c r="F165" s="129" t="s">
        <v>186</v>
      </c>
      <c r="G165" s="130" t="s">
        <v>161</v>
      </c>
      <c r="H165" s="131">
        <v>15.2</v>
      </c>
      <c r="I165" s="132"/>
      <c r="J165" s="132">
        <f>ROUND(I165*H165,2)</f>
        <v>0</v>
      </c>
      <c r="K165" s="133"/>
      <c r="L165" s="28"/>
      <c r="M165" s="134" t="s">
        <v>1</v>
      </c>
      <c r="N165" s="135" t="s">
        <v>33</v>
      </c>
      <c r="O165" s="136">
        <v>0</v>
      </c>
      <c r="P165" s="136">
        <f>O165*H165</f>
        <v>0</v>
      </c>
      <c r="Q165" s="136">
        <v>0</v>
      </c>
      <c r="R165" s="136">
        <f>Q165*H165</f>
        <v>0</v>
      </c>
      <c r="S165" s="136">
        <v>0</v>
      </c>
      <c r="T165" s="137">
        <f>S165*H165</f>
        <v>0</v>
      </c>
      <c r="AR165" s="138" t="s">
        <v>131</v>
      </c>
      <c r="AT165" s="138" t="s">
        <v>127</v>
      </c>
      <c r="AU165" s="138" t="s">
        <v>76</v>
      </c>
      <c r="AY165" s="16" t="s">
        <v>124</v>
      </c>
      <c r="BE165" s="139">
        <f>IF(N165="základní",J165,0)</f>
        <v>0</v>
      </c>
      <c r="BF165" s="139">
        <f>IF(N165="snížená",J165,0)</f>
        <v>0</v>
      </c>
      <c r="BG165" s="139">
        <f>IF(N165="zákl. přenesená",J165,0)</f>
        <v>0</v>
      </c>
      <c r="BH165" s="139">
        <f>IF(N165="sníž. přenesená",J165,0)</f>
        <v>0</v>
      </c>
      <c r="BI165" s="139">
        <f>IF(N165="nulová",J165,0)</f>
        <v>0</v>
      </c>
      <c r="BJ165" s="16" t="s">
        <v>74</v>
      </c>
      <c r="BK165" s="139">
        <f>ROUND(I165*H165,2)</f>
        <v>0</v>
      </c>
      <c r="BL165" s="16" t="s">
        <v>131</v>
      </c>
      <c r="BM165" s="138" t="s">
        <v>234</v>
      </c>
    </row>
    <row r="166" spans="2:65" s="12" customFormat="1">
      <c r="B166" s="140"/>
      <c r="D166" s="141" t="s">
        <v>132</v>
      </c>
      <c r="E166" s="142" t="s">
        <v>1</v>
      </c>
      <c r="F166" s="143" t="s">
        <v>513</v>
      </c>
      <c r="H166" s="144">
        <v>15.2</v>
      </c>
      <c r="L166" s="140"/>
      <c r="M166" s="145"/>
      <c r="T166" s="146"/>
      <c r="AT166" s="142" t="s">
        <v>132</v>
      </c>
      <c r="AU166" s="142" t="s">
        <v>76</v>
      </c>
      <c r="AV166" s="12" t="s">
        <v>76</v>
      </c>
      <c r="AW166" s="12" t="s">
        <v>25</v>
      </c>
      <c r="AX166" s="12" t="s">
        <v>68</v>
      </c>
      <c r="AY166" s="142" t="s">
        <v>124</v>
      </c>
    </row>
    <row r="167" spans="2:65" s="13" customFormat="1">
      <c r="B167" s="147"/>
      <c r="D167" s="141" t="s">
        <v>132</v>
      </c>
      <c r="E167" s="148" t="s">
        <v>1</v>
      </c>
      <c r="F167" s="149" t="s">
        <v>134</v>
      </c>
      <c r="H167" s="150">
        <v>15.2</v>
      </c>
      <c r="L167" s="147"/>
      <c r="M167" s="151"/>
      <c r="T167" s="152"/>
      <c r="AT167" s="148" t="s">
        <v>132</v>
      </c>
      <c r="AU167" s="148" t="s">
        <v>76</v>
      </c>
      <c r="AV167" s="13" t="s">
        <v>131</v>
      </c>
      <c r="AW167" s="13" t="s">
        <v>25</v>
      </c>
      <c r="AX167" s="13" t="s">
        <v>74</v>
      </c>
      <c r="AY167" s="148" t="s">
        <v>124</v>
      </c>
    </row>
    <row r="168" spans="2:65" s="1" customFormat="1" ht="24.2" customHeight="1">
      <c r="B168" s="126"/>
      <c r="C168" s="153" t="s">
        <v>187</v>
      </c>
      <c r="D168" s="153" t="s">
        <v>170</v>
      </c>
      <c r="E168" s="154" t="s">
        <v>190</v>
      </c>
      <c r="F168" s="155" t="s">
        <v>191</v>
      </c>
      <c r="G168" s="156" t="s">
        <v>161</v>
      </c>
      <c r="H168" s="157">
        <v>16</v>
      </c>
      <c r="I168" s="158"/>
      <c r="J168" s="158">
        <f>ROUND(I168*H168,2)</f>
        <v>0</v>
      </c>
      <c r="K168" s="159"/>
      <c r="L168" s="160"/>
      <c r="M168" s="161" t="s">
        <v>1</v>
      </c>
      <c r="N168" s="162" t="s">
        <v>33</v>
      </c>
      <c r="O168" s="136">
        <v>0</v>
      </c>
      <c r="P168" s="136">
        <f>O168*H168</f>
        <v>0</v>
      </c>
      <c r="Q168" s="136">
        <v>0</v>
      </c>
      <c r="R168" s="136">
        <f>Q168*H168</f>
        <v>0</v>
      </c>
      <c r="S168" s="136">
        <v>0</v>
      </c>
      <c r="T168" s="137">
        <f>S168*H168</f>
        <v>0</v>
      </c>
      <c r="AR168" s="138" t="s">
        <v>146</v>
      </c>
      <c r="AT168" s="138" t="s">
        <v>170</v>
      </c>
      <c r="AU168" s="138" t="s">
        <v>76</v>
      </c>
      <c r="AY168" s="16" t="s">
        <v>124</v>
      </c>
      <c r="BE168" s="139">
        <f>IF(N168="základní",J168,0)</f>
        <v>0</v>
      </c>
      <c r="BF168" s="139">
        <f>IF(N168="snížená",J168,0)</f>
        <v>0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16" t="s">
        <v>74</v>
      </c>
      <c r="BK168" s="139">
        <f>ROUND(I168*H168,2)</f>
        <v>0</v>
      </c>
      <c r="BL168" s="16" t="s">
        <v>131</v>
      </c>
      <c r="BM168" s="138" t="s">
        <v>239</v>
      </c>
    </row>
    <row r="169" spans="2:65" s="1" customFormat="1" ht="24.2" customHeight="1">
      <c r="B169" s="126"/>
      <c r="C169" s="127" t="s">
        <v>244</v>
      </c>
      <c r="D169" s="127" t="s">
        <v>127</v>
      </c>
      <c r="E169" s="128" t="s">
        <v>193</v>
      </c>
      <c r="F169" s="129" t="s">
        <v>194</v>
      </c>
      <c r="G169" s="130" t="s">
        <v>161</v>
      </c>
      <c r="H169" s="131">
        <v>14</v>
      </c>
      <c r="I169" s="132"/>
      <c r="J169" s="132">
        <f>ROUND(I169*H169,2)</f>
        <v>0</v>
      </c>
      <c r="K169" s="133"/>
      <c r="L169" s="28"/>
      <c r="M169" s="134" t="s">
        <v>1</v>
      </c>
      <c r="N169" s="135" t="s">
        <v>33</v>
      </c>
      <c r="O169" s="136">
        <v>0</v>
      </c>
      <c r="P169" s="136">
        <f>O169*H169</f>
        <v>0</v>
      </c>
      <c r="Q169" s="136">
        <v>0</v>
      </c>
      <c r="R169" s="136">
        <f>Q169*H169</f>
        <v>0</v>
      </c>
      <c r="S169" s="136">
        <v>0</v>
      </c>
      <c r="T169" s="137">
        <f>S169*H169</f>
        <v>0</v>
      </c>
      <c r="AR169" s="138" t="s">
        <v>131</v>
      </c>
      <c r="AT169" s="138" t="s">
        <v>127</v>
      </c>
      <c r="AU169" s="138" t="s">
        <v>76</v>
      </c>
      <c r="AY169" s="16" t="s">
        <v>124</v>
      </c>
      <c r="BE169" s="139">
        <f>IF(N169="základní",J169,0)</f>
        <v>0</v>
      </c>
      <c r="BF169" s="139">
        <f>IF(N169="snížená",J169,0)</f>
        <v>0</v>
      </c>
      <c r="BG169" s="139">
        <f>IF(N169="zákl. přenesená",J169,0)</f>
        <v>0</v>
      </c>
      <c r="BH169" s="139">
        <f>IF(N169="sníž. přenesená",J169,0)</f>
        <v>0</v>
      </c>
      <c r="BI169" s="139">
        <f>IF(N169="nulová",J169,0)</f>
        <v>0</v>
      </c>
      <c r="BJ169" s="16" t="s">
        <v>74</v>
      </c>
      <c r="BK169" s="139">
        <f>ROUND(I169*H169,2)</f>
        <v>0</v>
      </c>
      <c r="BL169" s="16" t="s">
        <v>131</v>
      </c>
      <c r="BM169" s="138" t="s">
        <v>247</v>
      </c>
    </row>
    <row r="170" spans="2:65" s="12" customFormat="1">
      <c r="B170" s="140"/>
      <c r="D170" s="141" t="s">
        <v>132</v>
      </c>
      <c r="E170" s="142" t="s">
        <v>1</v>
      </c>
      <c r="F170" s="143" t="s">
        <v>514</v>
      </c>
      <c r="H170" s="144">
        <v>14</v>
      </c>
      <c r="L170" s="140"/>
      <c r="M170" s="145"/>
      <c r="T170" s="146"/>
      <c r="AT170" s="142" t="s">
        <v>132</v>
      </c>
      <c r="AU170" s="142" t="s">
        <v>76</v>
      </c>
      <c r="AV170" s="12" t="s">
        <v>76</v>
      </c>
      <c r="AW170" s="12" t="s">
        <v>25</v>
      </c>
      <c r="AX170" s="12" t="s">
        <v>68</v>
      </c>
      <c r="AY170" s="142" t="s">
        <v>124</v>
      </c>
    </row>
    <row r="171" spans="2:65" s="13" customFormat="1">
      <c r="B171" s="147"/>
      <c r="D171" s="141" t="s">
        <v>132</v>
      </c>
      <c r="E171" s="148" t="s">
        <v>1</v>
      </c>
      <c r="F171" s="149" t="s">
        <v>134</v>
      </c>
      <c r="H171" s="150">
        <v>14</v>
      </c>
      <c r="L171" s="147"/>
      <c r="M171" s="151"/>
      <c r="T171" s="152"/>
      <c r="AT171" s="148" t="s">
        <v>132</v>
      </c>
      <c r="AU171" s="148" t="s">
        <v>76</v>
      </c>
      <c r="AV171" s="13" t="s">
        <v>131</v>
      </c>
      <c r="AW171" s="13" t="s">
        <v>25</v>
      </c>
      <c r="AX171" s="13" t="s">
        <v>74</v>
      </c>
      <c r="AY171" s="148" t="s">
        <v>124</v>
      </c>
    </row>
    <row r="172" spans="2:65" s="1" customFormat="1" ht="21.75" customHeight="1">
      <c r="B172" s="126"/>
      <c r="C172" s="153" t="s">
        <v>192</v>
      </c>
      <c r="D172" s="153" t="s">
        <v>170</v>
      </c>
      <c r="E172" s="154" t="s">
        <v>198</v>
      </c>
      <c r="F172" s="155" t="s">
        <v>199</v>
      </c>
      <c r="G172" s="156" t="s">
        <v>161</v>
      </c>
      <c r="H172" s="157">
        <v>15</v>
      </c>
      <c r="I172" s="158"/>
      <c r="J172" s="158">
        <f>ROUND(I172*H172,2)</f>
        <v>0</v>
      </c>
      <c r="K172" s="159"/>
      <c r="L172" s="160"/>
      <c r="M172" s="161" t="s">
        <v>1</v>
      </c>
      <c r="N172" s="162" t="s">
        <v>33</v>
      </c>
      <c r="O172" s="136">
        <v>0</v>
      </c>
      <c r="P172" s="136">
        <f>O172*H172</f>
        <v>0</v>
      </c>
      <c r="Q172" s="136">
        <v>0</v>
      </c>
      <c r="R172" s="136">
        <f>Q172*H172</f>
        <v>0</v>
      </c>
      <c r="S172" s="136">
        <v>0</v>
      </c>
      <c r="T172" s="137">
        <f>S172*H172</f>
        <v>0</v>
      </c>
      <c r="AR172" s="138" t="s">
        <v>146</v>
      </c>
      <c r="AT172" s="138" t="s">
        <v>170</v>
      </c>
      <c r="AU172" s="138" t="s">
        <v>76</v>
      </c>
      <c r="AY172" s="16" t="s">
        <v>124</v>
      </c>
      <c r="BE172" s="139">
        <f>IF(N172="základní",J172,0)</f>
        <v>0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6" t="s">
        <v>74</v>
      </c>
      <c r="BK172" s="139">
        <f>ROUND(I172*H172,2)</f>
        <v>0</v>
      </c>
      <c r="BL172" s="16" t="s">
        <v>131</v>
      </c>
      <c r="BM172" s="138" t="s">
        <v>254</v>
      </c>
    </row>
    <row r="173" spans="2:65" s="1" customFormat="1" ht="49.15" customHeight="1">
      <c r="B173" s="126"/>
      <c r="C173" s="127" t="s">
        <v>255</v>
      </c>
      <c r="D173" s="127" t="s">
        <v>127</v>
      </c>
      <c r="E173" s="128" t="s">
        <v>205</v>
      </c>
      <c r="F173" s="129" t="s">
        <v>515</v>
      </c>
      <c r="G173" s="130" t="s">
        <v>130</v>
      </c>
      <c r="H173" s="131">
        <v>53.2</v>
      </c>
      <c r="I173" s="132"/>
      <c r="J173" s="132">
        <f>ROUND(I173*H173,2)</f>
        <v>0</v>
      </c>
      <c r="K173" s="133"/>
      <c r="L173" s="28"/>
      <c r="M173" s="134" t="s">
        <v>1</v>
      </c>
      <c r="N173" s="135" t="s">
        <v>33</v>
      </c>
      <c r="O173" s="136">
        <v>0</v>
      </c>
      <c r="P173" s="136">
        <f>O173*H173</f>
        <v>0</v>
      </c>
      <c r="Q173" s="136">
        <v>0</v>
      </c>
      <c r="R173" s="136">
        <f>Q173*H173</f>
        <v>0</v>
      </c>
      <c r="S173" s="136">
        <v>0</v>
      </c>
      <c r="T173" s="137">
        <f>S173*H173</f>
        <v>0</v>
      </c>
      <c r="AR173" s="138" t="s">
        <v>131</v>
      </c>
      <c r="AT173" s="138" t="s">
        <v>127</v>
      </c>
      <c r="AU173" s="138" t="s">
        <v>76</v>
      </c>
      <c r="AY173" s="16" t="s">
        <v>124</v>
      </c>
      <c r="BE173" s="139">
        <f>IF(N173="základní",J173,0)</f>
        <v>0</v>
      </c>
      <c r="BF173" s="139">
        <f>IF(N173="snížená",J173,0)</f>
        <v>0</v>
      </c>
      <c r="BG173" s="139">
        <f>IF(N173="zákl. přenesená",J173,0)</f>
        <v>0</v>
      </c>
      <c r="BH173" s="139">
        <f>IF(N173="sníž. přenesená",J173,0)</f>
        <v>0</v>
      </c>
      <c r="BI173" s="139">
        <f>IF(N173="nulová",J173,0)</f>
        <v>0</v>
      </c>
      <c r="BJ173" s="16" t="s">
        <v>74</v>
      </c>
      <c r="BK173" s="139">
        <f>ROUND(I173*H173,2)</f>
        <v>0</v>
      </c>
      <c r="BL173" s="16" t="s">
        <v>131</v>
      </c>
      <c r="BM173" s="138" t="s">
        <v>258</v>
      </c>
    </row>
    <row r="174" spans="2:65" s="11" customFormat="1" ht="22.9" customHeight="1">
      <c r="B174" s="115"/>
      <c r="D174" s="116" t="s">
        <v>67</v>
      </c>
      <c r="E174" s="124" t="s">
        <v>259</v>
      </c>
      <c r="F174" s="124" t="s">
        <v>260</v>
      </c>
      <c r="J174" s="125">
        <f>BK174</f>
        <v>0</v>
      </c>
      <c r="L174" s="115"/>
      <c r="M174" s="119"/>
      <c r="P174" s="120">
        <f>SUM(P175:P199)</f>
        <v>0</v>
      </c>
      <c r="R174" s="120">
        <f>SUM(R175:R199)</f>
        <v>0</v>
      </c>
      <c r="T174" s="121">
        <f>SUM(T175:T199)</f>
        <v>0</v>
      </c>
      <c r="AR174" s="116" t="s">
        <v>76</v>
      </c>
      <c r="AT174" s="122" t="s">
        <v>67</v>
      </c>
      <c r="AU174" s="122" t="s">
        <v>74</v>
      </c>
      <c r="AY174" s="116" t="s">
        <v>124</v>
      </c>
      <c r="BK174" s="123">
        <f>SUM(BK175:BK199)</f>
        <v>0</v>
      </c>
    </row>
    <row r="175" spans="2:65" s="1" customFormat="1" ht="16.5" customHeight="1">
      <c r="B175" s="126"/>
      <c r="C175" s="127" t="s">
        <v>195</v>
      </c>
      <c r="D175" s="127" t="s">
        <v>127</v>
      </c>
      <c r="E175" s="128" t="s">
        <v>289</v>
      </c>
      <c r="F175" s="129" t="s">
        <v>290</v>
      </c>
      <c r="G175" s="130" t="s">
        <v>291</v>
      </c>
      <c r="H175" s="131">
        <v>0.26500000000000001</v>
      </c>
      <c r="I175" s="132"/>
      <c r="J175" s="132">
        <f>ROUND(I175*H175,2)</f>
        <v>0</v>
      </c>
      <c r="K175" s="133"/>
      <c r="L175" s="28"/>
      <c r="M175" s="134" t="s">
        <v>1</v>
      </c>
      <c r="N175" s="135" t="s">
        <v>33</v>
      </c>
      <c r="O175" s="136">
        <v>0</v>
      </c>
      <c r="P175" s="136">
        <f>O175*H175</f>
        <v>0</v>
      </c>
      <c r="Q175" s="136">
        <v>0</v>
      </c>
      <c r="R175" s="136">
        <f>Q175*H175</f>
        <v>0</v>
      </c>
      <c r="S175" s="136">
        <v>0</v>
      </c>
      <c r="T175" s="137">
        <f>S175*H175</f>
        <v>0</v>
      </c>
      <c r="AR175" s="138" t="s">
        <v>173</v>
      </c>
      <c r="AT175" s="138" t="s">
        <v>127</v>
      </c>
      <c r="AU175" s="138" t="s">
        <v>76</v>
      </c>
      <c r="AY175" s="16" t="s">
        <v>124</v>
      </c>
      <c r="BE175" s="139">
        <f>IF(N175="základní",J175,0)</f>
        <v>0</v>
      </c>
      <c r="BF175" s="139">
        <f>IF(N175="snížená",J175,0)</f>
        <v>0</v>
      </c>
      <c r="BG175" s="139">
        <f>IF(N175="zákl. přenesená",J175,0)</f>
        <v>0</v>
      </c>
      <c r="BH175" s="139">
        <f>IF(N175="sníž. přenesená",J175,0)</f>
        <v>0</v>
      </c>
      <c r="BI175" s="139">
        <f>IF(N175="nulová",J175,0)</f>
        <v>0</v>
      </c>
      <c r="BJ175" s="16" t="s">
        <v>74</v>
      </c>
      <c r="BK175" s="139">
        <f>ROUND(I175*H175,2)</f>
        <v>0</v>
      </c>
      <c r="BL175" s="16" t="s">
        <v>173</v>
      </c>
      <c r="BM175" s="138" t="s">
        <v>263</v>
      </c>
    </row>
    <row r="176" spans="2:65" s="12" customFormat="1">
      <c r="B176" s="140"/>
      <c r="D176" s="141" t="s">
        <v>132</v>
      </c>
      <c r="E176" s="142" t="s">
        <v>1</v>
      </c>
      <c r="F176" s="143" t="s">
        <v>516</v>
      </c>
      <c r="H176" s="144">
        <v>0.26500000000000001</v>
      </c>
      <c r="L176" s="140"/>
      <c r="M176" s="145"/>
      <c r="T176" s="146"/>
      <c r="AT176" s="142" t="s">
        <v>132</v>
      </c>
      <c r="AU176" s="142" t="s">
        <v>76</v>
      </c>
      <c r="AV176" s="12" t="s">
        <v>76</v>
      </c>
      <c r="AW176" s="12" t="s">
        <v>25</v>
      </c>
      <c r="AX176" s="12" t="s">
        <v>68</v>
      </c>
      <c r="AY176" s="142" t="s">
        <v>124</v>
      </c>
    </row>
    <row r="177" spans="2:65" s="13" customFormat="1">
      <c r="B177" s="147"/>
      <c r="D177" s="141" t="s">
        <v>132</v>
      </c>
      <c r="E177" s="148" t="s">
        <v>1</v>
      </c>
      <c r="F177" s="149" t="s">
        <v>134</v>
      </c>
      <c r="H177" s="150">
        <v>0.26500000000000001</v>
      </c>
      <c r="L177" s="147"/>
      <c r="M177" s="151"/>
      <c r="T177" s="152"/>
      <c r="AT177" s="148" t="s">
        <v>132</v>
      </c>
      <c r="AU177" s="148" t="s">
        <v>76</v>
      </c>
      <c r="AV177" s="13" t="s">
        <v>131</v>
      </c>
      <c r="AW177" s="13" t="s">
        <v>25</v>
      </c>
      <c r="AX177" s="13" t="s">
        <v>74</v>
      </c>
      <c r="AY177" s="148" t="s">
        <v>124</v>
      </c>
    </row>
    <row r="178" spans="2:65" s="1" customFormat="1" ht="24.2" customHeight="1">
      <c r="B178" s="126"/>
      <c r="C178" s="127" t="s">
        <v>265</v>
      </c>
      <c r="D178" s="127" t="s">
        <v>127</v>
      </c>
      <c r="E178" s="128" t="s">
        <v>261</v>
      </c>
      <c r="F178" s="129" t="s">
        <v>262</v>
      </c>
      <c r="G178" s="130" t="s">
        <v>130</v>
      </c>
      <c r="H178" s="131">
        <v>14.44</v>
      </c>
      <c r="I178" s="132"/>
      <c r="J178" s="132">
        <f>ROUND(I178*H178,2)</f>
        <v>0</v>
      </c>
      <c r="K178" s="133"/>
      <c r="L178" s="28"/>
      <c r="M178" s="134" t="s">
        <v>1</v>
      </c>
      <c r="N178" s="135" t="s">
        <v>33</v>
      </c>
      <c r="O178" s="136">
        <v>0</v>
      </c>
      <c r="P178" s="136">
        <f>O178*H178</f>
        <v>0</v>
      </c>
      <c r="Q178" s="136">
        <v>0</v>
      </c>
      <c r="R178" s="136">
        <f>Q178*H178</f>
        <v>0</v>
      </c>
      <c r="S178" s="136">
        <v>0</v>
      </c>
      <c r="T178" s="137">
        <f>S178*H178</f>
        <v>0</v>
      </c>
      <c r="AR178" s="138" t="s">
        <v>173</v>
      </c>
      <c r="AT178" s="138" t="s">
        <v>127</v>
      </c>
      <c r="AU178" s="138" t="s">
        <v>76</v>
      </c>
      <c r="AY178" s="16" t="s">
        <v>124</v>
      </c>
      <c r="BE178" s="139">
        <f>IF(N178="základní",J178,0)</f>
        <v>0</v>
      </c>
      <c r="BF178" s="139">
        <f>IF(N178="snížená",J178,0)</f>
        <v>0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16" t="s">
        <v>74</v>
      </c>
      <c r="BK178" s="139">
        <f>ROUND(I178*H178,2)</f>
        <v>0</v>
      </c>
      <c r="BL178" s="16" t="s">
        <v>173</v>
      </c>
      <c r="BM178" s="138" t="s">
        <v>268</v>
      </c>
    </row>
    <row r="179" spans="2:65" s="1" customFormat="1" ht="24.2" customHeight="1">
      <c r="B179" s="126"/>
      <c r="C179" s="127" t="s">
        <v>200</v>
      </c>
      <c r="D179" s="127" t="s">
        <v>127</v>
      </c>
      <c r="E179" s="128" t="s">
        <v>266</v>
      </c>
      <c r="F179" s="129" t="s">
        <v>267</v>
      </c>
      <c r="G179" s="130" t="s">
        <v>130</v>
      </c>
      <c r="H179" s="131">
        <v>14.44</v>
      </c>
      <c r="I179" s="132"/>
      <c r="J179" s="132">
        <f>ROUND(I179*H179,2)</f>
        <v>0</v>
      </c>
      <c r="K179" s="133"/>
      <c r="L179" s="28"/>
      <c r="M179" s="134" t="s">
        <v>1</v>
      </c>
      <c r="N179" s="135" t="s">
        <v>33</v>
      </c>
      <c r="O179" s="136">
        <v>0</v>
      </c>
      <c r="P179" s="136">
        <f>O179*H179</f>
        <v>0</v>
      </c>
      <c r="Q179" s="136">
        <v>0</v>
      </c>
      <c r="R179" s="136">
        <f>Q179*H179</f>
        <v>0</v>
      </c>
      <c r="S179" s="136">
        <v>0</v>
      </c>
      <c r="T179" s="137">
        <f>S179*H179</f>
        <v>0</v>
      </c>
      <c r="AR179" s="138" t="s">
        <v>173</v>
      </c>
      <c r="AT179" s="138" t="s">
        <v>127</v>
      </c>
      <c r="AU179" s="138" t="s">
        <v>76</v>
      </c>
      <c r="AY179" s="16" t="s">
        <v>124</v>
      </c>
      <c r="BE179" s="139">
        <f>IF(N179="základní",J179,0)</f>
        <v>0</v>
      </c>
      <c r="BF179" s="139">
        <f>IF(N179="snížená",J179,0)</f>
        <v>0</v>
      </c>
      <c r="BG179" s="139">
        <f>IF(N179="zákl. přenesená",J179,0)</f>
        <v>0</v>
      </c>
      <c r="BH179" s="139">
        <f>IF(N179="sníž. přenesená",J179,0)</f>
        <v>0</v>
      </c>
      <c r="BI179" s="139">
        <f>IF(N179="nulová",J179,0)</f>
        <v>0</v>
      </c>
      <c r="BJ179" s="16" t="s">
        <v>74</v>
      </c>
      <c r="BK179" s="139">
        <f>ROUND(I179*H179,2)</f>
        <v>0</v>
      </c>
      <c r="BL179" s="16" t="s">
        <v>173</v>
      </c>
      <c r="BM179" s="138" t="s">
        <v>271</v>
      </c>
    </row>
    <row r="180" spans="2:65" s="1" customFormat="1" ht="49.15" customHeight="1">
      <c r="B180" s="126"/>
      <c r="C180" s="153" t="s">
        <v>273</v>
      </c>
      <c r="D180" s="153" t="s">
        <v>170</v>
      </c>
      <c r="E180" s="154" t="s">
        <v>269</v>
      </c>
      <c r="F180" s="155" t="s">
        <v>270</v>
      </c>
      <c r="G180" s="156" t="s">
        <v>130</v>
      </c>
      <c r="H180" s="157">
        <v>15.884</v>
      </c>
      <c r="I180" s="158"/>
      <c r="J180" s="158">
        <f>ROUND(I180*H180,2)</f>
        <v>0</v>
      </c>
      <c r="K180" s="159"/>
      <c r="L180" s="160"/>
      <c r="M180" s="161" t="s">
        <v>1</v>
      </c>
      <c r="N180" s="162" t="s">
        <v>33</v>
      </c>
      <c r="O180" s="136">
        <v>0</v>
      </c>
      <c r="P180" s="136">
        <f>O180*H180</f>
        <v>0</v>
      </c>
      <c r="Q180" s="136">
        <v>0</v>
      </c>
      <c r="R180" s="136">
        <f>Q180*H180</f>
        <v>0</v>
      </c>
      <c r="S180" s="136">
        <v>0</v>
      </c>
      <c r="T180" s="137">
        <f>S180*H180</f>
        <v>0</v>
      </c>
      <c r="AR180" s="138" t="s">
        <v>203</v>
      </c>
      <c r="AT180" s="138" t="s">
        <v>170</v>
      </c>
      <c r="AU180" s="138" t="s">
        <v>76</v>
      </c>
      <c r="AY180" s="16" t="s">
        <v>124</v>
      </c>
      <c r="BE180" s="139">
        <f>IF(N180="základní",J180,0)</f>
        <v>0</v>
      </c>
      <c r="BF180" s="139">
        <f>IF(N180="snížená",J180,0)</f>
        <v>0</v>
      </c>
      <c r="BG180" s="139">
        <f>IF(N180="zákl. přenesená",J180,0)</f>
        <v>0</v>
      </c>
      <c r="BH180" s="139">
        <f>IF(N180="sníž. přenesená",J180,0)</f>
        <v>0</v>
      </c>
      <c r="BI180" s="139">
        <f>IF(N180="nulová",J180,0)</f>
        <v>0</v>
      </c>
      <c r="BJ180" s="16" t="s">
        <v>74</v>
      </c>
      <c r="BK180" s="139">
        <f>ROUND(I180*H180,2)</f>
        <v>0</v>
      </c>
      <c r="BL180" s="16" t="s">
        <v>173</v>
      </c>
      <c r="BM180" s="138" t="s">
        <v>276</v>
      </c>
    </row>
    <row r="181" spans="2:65" s="12" customFormat="1">
      <c r="B181" s="140"/>
      <c r="D181" s="141" t="s">
        <v>132</v>
      </c>
      <c r="E181" s="142" t="s">
        <v>1</v>
      </c>
      <c r="F181" s="143" t="s">
        <v>517</v>
      </c>
      <c r="H181" s="144">
        <v>15.884</v>
      </c>
      <c r="L181" s="140"/>
      <c r="M181" s="145"/>
      <c r="T181" s="146"/>
      <c r="AT181" s="142" t="s">
        <v>132</v>
      </c>
      <c r="AU181" s="142" t="s">
        <v>76</v>
      </c>
      <c r="AV181" s="12" t="s">
        <v>76</v>
      </c>
      <c r="AW181" s="12" t="s">
        <v>25</v>
      </c>
      <c r="AX181" s="12" t="s">
        <v>68</v>
      </c>
      <c r="AY181" s="142" t="s">
        <v>124</v>
      </c>
    </row>
    <row r="182" spans="2:65" s="13" customFormat="1">
      <c r="B182" s="147"/>
      <c r="D182" s="141" t="s">
        <v>132</v>
      </c>
      <c r="E182" s="148" t="s">
        <v>1</v>
      </c>
      <c r="F182" s="149" t="s">
        <v>134</v>
      </c>
      <c r="H182" s="150">
        <v>15.884</v>
      </c>
      <c r="L182" s="147"/>
      <c r="M182" s="151"/>
      <c r="T182" s="152"/>
      <c r="AT182" s="148" t="s">
        <v>132</v>
      </c>
      <c r="AU182" s="148" t="s">
        <v>76</v>
      </c>
      <c r="AV182" s="13" t="s">
        <v>131</v>
      </c>
      <c r="AW182" s="13" t="s">
        <v>25</v>
      </c>
      <c r="AX182" s="13" t="s">
        <v>74</v>
      </c>
      <c r="AY182" s="148" t="s">
        <v>124</v>
      </c>
    </row>
    <row r="183" spans="2:65" s="1" customFormat="1" ht="24.2" customHeight="1">
      <c r="B183" s="126"/>
      <c r="C183" s="127" t="s">
        <v>203</v>
      </c>
      <c r="D183" s="127" t="s">
        <v>127</v>
      </c>
      <c r="E183" s="128" t="s">
        <v>274</v>
      </c>
      <c r="F183" s="129" t="s">
        <v>275</v>
      </c>
      <c r="G183" s="130" t="s">
        <v>161</v>
      </c>
      <c r="H183" s="131">
        <v>3.39</v>
      </c>
      <c r="I183" s="132"/>
      <c r="J183" s="132">
        <f>ROUND(I183*H183,2)</f>
        <v>0</v>
      </c>
      <c r="K183" s="133"/>
      <c r="L183" s="28"/>
      <c r="M183" s="134" t="s">
        <v>1</v>
      </c>
      <c r="N183" s="135" t="s">
        <v>33</v>
      </c>
      <c r="O183" s="136">
        <v>0</v>
      </c>
      <c r="P183" s="136">
        <f>O183*H183</f>
        <v>0</v>
      </c>
      <c r="Q183" s="136">
        <v>0</v>
      </c>
      <c r="R183" s="136">
        <f>Q183*H183</f>
        <v>0</v>
      </c>
      <c r="S183" s="136">
        <v>0</v>
      </c>
      <c r="T183" s="137">
        <f>S183*H183</f>
        <v>0</v>
      </c>
      <c r="AR183" s="138" t="s">
        <v>173</v>
      </c>
      <c r="AT183" s="138" t="s">
        <v>127</v>
      </c>
      <c r="AU183" s="138" t="s">
        <v>76</v>
      </c>
      <c r="AY183" s="16" t="s">
        <v>124</v>
      </c>
      <c r="BE183" s="139">
        <f>IF(N183="základní",J183,0)</f>
        <v>0</v>
      </c>
      <c r="BF183" s="139">
        <f>IF(N183="snížená",J183,0)</f>
        <v>0</v>
      </c>
      <c r="BG183" s="139">
        <f>IF(N183="zákl. přenesená",J183,0)</f>
        <v>0</v>
      </c>
      <c r="BH183" s="139">
        <f>IF(N183="sníž. přenesená",J183,0)</f>
        <v>0</v>
      </c>
      <c r="BI183" s="139">
        <f>IF(N183="nulová",J183,0)</f>
        <v>0</v>
      </c>
      <c r="BJ183" s="16" t="s">
        <v>74</v>
      </c>
      <c r="BK183" s="139">
        <f>ROUND(I183*H183,2)</f>
        <v>0</v>
      </c>
      <c r="BL183" s="16" t="s">
        <v>173</v>
      </c>
      <c r="BM183" s="138" t="s">
        <v>279</v>
      </c>
    </row>
    <row r="184" spans="2:65" s="1" customFormat="1" ht="24.2" customHeight="1">
      <c r="B184" s="126"/>
      <c r="C184" s="127" t="s">
        <v>280</v>
      </c>
      <c r="D184" s="127" t="s">
        <v>127</v>
      </c>
      <c r="E184" s="128" t="s">
        <v>277</v>
      </c>
      <c r="F184" s="129" t="s">
        <v>278</v>
      </c>
      <c r="G184" s="130" t="s">
        <v>130</v>
      </c>
      <c r="H184" s="131">
        <v>14.44</v>
      </c>
      <c r="I184" s="132"/>
      <c r="J184" s="132">
        <f>ROUND(I184*H184,2)</f>
        <v>0</v>
      </c>
      <c r="K184" s="133"/>
      <c r="L184" s="28"/>
      <c r="M184" s="134" t="s">
        <v>1</v>
      </c>
      <c r="N184" s="135" t="s">
        <v>33</v>
      </c>
      <c r="O184" s="136">
        <v>0</v>
      </c>
      <c r="P184" s="136">
        <f>O184*H184</f>
        <v>0</v>
      </c>
      <c r="Q184" s="136">
        <v>0</v>
      </c>
      <c r="R184" s="136">
        <f>Q184*H184</f>
        <v>0</v>
      </c>
      <c r="S184" s="136">
        <v>0</v>
      </c>
      <c r="T184" s="137">
        <f>S184*H184</f>
        <v>0</v>
      </c>
      <c r="AR184" s="138" t="s">
        <v>173</v>
      </c>
      <c r="AT184" s="138" t="s">
        <v>127</v>
      </c>
      <c r="AU184" s="138" t="s">
        <v>76</v>
      </c>
      <c r="AY184" s="16" t="s">
        <v>124</v>
      </c>
      <c r="BE184" s="139">
        <f>IF(N184="základní",J184,0)</f>
        <v>0</v>
      </c>
      <c r="BF184" s="139">
        <f>IF(N184="snížená",J184,0)</f>
        <v>0</v>
      </c>
      <c r="BG184" s="139">
        <f>IF(N184="zákl. přenesená",J184,0)</f>
        <v>0</v>
      </c>
      <c r="BH184" s="139">
        <f>IF(N184="sníž. přenesená",J184,0)</f>
        <v>0</v>
      </c>
      <c r="BI184" s="139">
        <f>IF(N184="nulová",J184,0)</f>
        <v>0</v>
      </c>
      <c r="BJ184" s="16" t="s">
        <v>74</v>
      </c>
      <c r="BK184" s="139">
        <f>ROUND(I184*H184,2)</f>
        <v>0</v>
      </c>
      <c r="BL184" s="16" t="s">
        <v>173</v>
      </c>
      <c r="BM184" s="138" t="s">
        <v>283</v>
      </c>
    </row>
    <row r="185" spans="2:65" s="1" customFormat="1" ht="24.2" customHeight="1">
      <c r="B185" s="126"/>
      <c r="C185" s="153" t="s">
        <v>207</v>
      </c>
      <c r="D185" s="153" t="s">
        <v>170</v>
      </c>
      <c r="E185" s="154" t="s">
        <v>281</v>
      </c>
      <c r="F185" s="155" t="s">
        <v>282</v>
      </c>
      <c r="G185" s="156" t="s">
        <v>130</v>
      </c>
      <c r="H185" s="157">
        <v>15.595000000000001</v>
      </c>
      <c r="I185" s="158"/>
      <c r="J185" s="158">
        <f>ROUND(I185*H185,2)</f>
        <v>0</v>
      </c>
      <c r="K185" s="159"/>
      <c r="L185" s="160"/>
      <c r="M185" s="161" t="s">
        <v>1</v>
      </c>
      <c r="N185" s="162" t="s">
        <v>33</v>
      </c>
      <c r="O185" s="136">
        <v>0</v>
      </c>
      <c r="P185" s="136">
        <f>O185*H185</f>
        <v>0</v>
      </c>
      <c r="Q185" s="136">
        <v>0</v>
      </c>
      <c r="R185" s="136">
        <f>Q185*H185</f>
        <v>0</v>
      </c>
      <c r="S185" s="136">
        <v>0</v>
      </c>
      <c r="T185" s="137">
        <f>S185*H185</f>
        <v>0</v>
      </c>
      <c r="AR185" s="138" t="s">
        <v>203</v>
      </c>
      <c r="AT185" s="138" t="s">
        <v>170</v>
      </c>
      <c r="AU185" s="138" t="s">
        <v>76</v>
      </c>
      <c r="AY185" s="16" t="s">
        <v>124</v>
      </c>
      <c r="BE185" s="139">
        <f>IF(N185="základní",J185,0)</f>
        <v>0</v>
      </c>
      <c r="BF185" s="139">
        <f>IF(N185="snížená",J185,0)</f>
        <v>0</v>
      </c>
      <c r="BG185" s="139">
        <f>IF(N185="zákl. přenesená",J185,0)</f>
        <v>0</v>
      </c>
      <c r="BH185" s="139">
        <f>IF(N185="sníž. přenesená",J185,0)</f>
        <v>0</v>
      </c>
      <c r="BI185" s="139">
        <f>IF(N185="nulová",J185,0)</f>
        <v>0</v>
      </c>
      <c r="BJ185" s="16" t="s">
        <v>74</v>
      </c>
      <c r="BK185" s="139">
        <f>ROUND(I185*H185,2)</f>
        <v>0</v>
      </c>
      <c r="BL185" s="16" t="s">
        <v>173</v>
      </c>
      <c r="BM185" s="138" t="s">
        <v>286</v>
      </c>
    </row>
    <row r="186" spans="2:65" s="12" customFormat="1">
      <c r="B186" s="140"/>
      <c r="D186" s="141" t="s">
        <v>132</v>
      </c>
      <c r="E186" s="142" t="s">
        <v>1</v>
      </c>
      <c r="F186" s="143" t="s">
        <v>518</v>
      </c>
      <c r="H186" s="144">
        <v>15.595000000000001</v>
      </c>
      <c r="L186" s="140"/>
      <c r="M186" s="145"/>
      <c r="T186" s="146"/>
      <c r="AT186" s="142" t="s">
        <v>132</v>
      </c>
      <c r="AU186" s="142" t="s">
        <v>76</v>
      </c>
      <c r="AV186" s="12" t="s">
        <v>76</v>
      </c>
      <c r="AW186" s="12" t="s">
        <v>25</v>
      </c>
      <c r="AX186" s="12" t="s">
        <v>68</v>
      </c>
      <c r="AY186" s="142" t="s">
        <v>124</v>
      </c>
    </row>
    <row r="187" spans="2:65" s="13" customFormat="1">
      <c r="B187" s="147"/>
      <c r="D187" s="141" t="s">
        <v>132</v>
      </c>
      <c r="E187" s="148" t="s">
        <v>1</v>
      </c>
      <c r="F187" s="149" t="s">
        <v>134</v>
      </c>
      <c r="H187" s="150">
        <v>15.595000000000001</v>
      </c>
      <c r="L187" s="147"/>
      <c r="M187" s="151"/>
      <c r="T187" s="152"/>
      <c r="AT187" s="148" t="s">
        <v>132</v>
      </c>
      <c r="AU187" s="148" t="s">
        <v>76</v>
      </c>
      <c r="AV187" s="13" t="s">
        <v>131</v>
      </c>
      <c r="AW187" s="13" t="s">
        <v>25</v>
      </c>
      <c r="AX187" s="13" t="s">
        <v>74</v>
      </c>
      <c r="AY187" s="148" t="s">
        <v>124</v>
      </c>
    </row>
    <row r="188" spans="2:65" s="1" customFormat="1" ht="24.2" customHeight="1">
      <c r="B188" s="126"/>
      <c r="C188" s="127" t="s">
        <v>288</v>
      </c>
      <c r="D188" s="127" t="s">
        <v>127</v>
      </c>
      <c r="E188" s="128" t="s">
        <v>284</v>
      </c>
      <c r="F188" s="129" t="s">
        <v>285</v>
      </c>
      <c r="G188" s="130" t="s">
        <v>130</v>
      </c>
      <c r="H188" s="131">
        <v>14.44</v>
      </c>
      <c r="I188" s="132"/>
      <c r="J188" s="132">
        <f>ROUND(I188*H188,2)</f>
        <v>0</v>
      </c>
      <c r="K188" s="133"/>
      <c r="L188" s="28"/>
      <c r="M188" s="134" t="s">
        <v>1</v>
      </c>
      <c r="N188" s="135" t="s">
        <v>33</v>
      </c>
      <c r="O188" s="136">
        <v>0</v>
      </c>
      <c r="P188" s="136">
        <f>O188*H188</f>
        <v>0</v>
      </c>
      <c r="Q188" s="136">
        <v>0</v>
      </c>
      <c r="R188" s="136">
        <f>Q188*H188</f>
        <v>0</v>
      </c>
      <c r="S188" s="136">
        <v>0</v>
      </c>
      <c r="T188" s="137">
        <f>S188*H188</f>
        <v>0</v>
      </c>
      <c r="AR188" s="138" t="s">
        <v>173</v>
      </c>
      <c r="AT188" s="138" t="s">
        <v>127</v>
      </c>
      <c r="AU188" s="138" t="s">
        <v>76</v>
      </c>
      <c r="AY188" s="16" t="s">
        <v>124</v>
      </c>
      <c r="BE188" s="139">
        <f>IF(N188="základní",J188,0)</f>
        <v>0</v>
      </c>
      <c r="BF188" s="139">
        <f>IF(N188="snížená",J188,0)</f>
        <v>0</v>
      </c>
      <c r="BG188" s="139">
        <f>IF(N188="zákl. přenesená",J188,0)</f>
        <v>0</v>
      </c>
      <c r="BH188" s="139">
        <f>IF(N188="sníž. přenesená",J188,0)</f>
        <v>0</v>
      </c>
      <c r="BI188" s="139">
        <f>IF(N188="nulová",J188,0)</f>
        <v>0</v>
      </c>
      <c r="BJ188" s="16" t="s">
        <v>74</v>
      </c>
      <c r="BK188" s="139">
        <f>ROUND(I188*H188,2)</f>
        <v>0</v>
      </c>
      <c r="BL188" s="16" t="s">
        <v>173</v>
      </c>
      <c r="BM188" s="138" t="s">
        <v>292</v>
      </c>
    </row>
    <row r="189" spans="2:65" s="12" customFormat="1">
      <c r="B189" s="140"/>
      <c r="D189" s="141" t="s">
        <v>132</v>
      </c>
      <c r="E189" s="142" t="s">
        <v>1</v>
      </c>
      <c r="F189" s="143" t="s">
        <v>519</v>
      </c>
      <c r="H189" s="144">
        <v>14.44</v>
      </c>
      <c r="L189" s="140"/>
      <c r="M189" s="145"/>
      <c r="T189" s="146"/>
      <c r="AT189" s="142" t="s">
        <v>132</v>
      </c>
      <c r="AU189" s="142" t="s">
        <v>76</v>
      </c>
      <c r="AV189" s="12" t="s">
        <v>76</v>
      </c>
      <c r="AW189" s="12" t="s">
        <v>25</v>
      </c>
      <c r="AX189" s="12" t="s">
        <v>68</v>
      </c>
      <c r="AY189" s="142" t="s">
        <v>124</v>
      </c>
    </row>
    <row r="190" spans="2:65" s="13" customFormat="1">
      <c r="B190" s="147"/>
      <c r="D190" s="141" t="s">
        <v>132</v>
      </c>
      <c r="E190" s="148" t="s">
        <v>1</v>
      </c>
      <c r="F190" s="149" t="s">
        <v>134</v>
      </c>
      <c r="H190" s="150">
        <v>14.44</v>
      </c>
      <c r="L190" s="147"/>
      <c r="M190" s="151"/>
      <c r="T190" s="152"/>
      <c r="AT190" s="148" t="s">
        <v>132</v>
      </c>
      <c r="AU190" s="148" t="s">
        <v>76</v>
      </c>
      <c r="AV190" s="13" t="s">
        <v>131</v>
      </c>
      <c r="AW190" s="13" t="s">
        <v>25</v>
      </c>
      <c r="AX190" s="13" t="s">
        <v>74</v>
      </c>
      <c r="AY190" s="148" t="s">
        <v>124</v>
      </c>
    </row>
    <row r="191" spans="2:65" s="1" customFormat="1" ht="24.2" customHeight="1">
      <c r="B191" s="126"/>
      <c r="C191" s="127" t="s">
        <v>212</v>
      </c>
      <c r="D191" s="127" t="s">
        <v>127</v>
      </c>
      <c r="E191" s="128" t="s">
        <v>294</v>
      </c>
      <c r="F191" s="129" t="s">
        <v>295</v>
      </c>
      <c r="G191" s="130" t="s">
        <v>130</v>
      </c>
      <c r="H191" s="131">
        <v>14.44</v>
      </c>
      <c r="I191" s="132"/>
      <c r="J191" s="132">
        <f>ROUND(I191*H191,2)</f>
        <v>0</v>
      </c>
      <c r="K191" s="133"/>
      <c r="L191" s="28"/>
      <c r="M191" s="134" t="s">
        <v>1</v>
      </c>
      <c r="N191" s="135" t="s">
        <v>33</v>
      </c>
      <c r="O191" s="136">
        <v>0</v>
      </c>
      <c r="P191" s="136">
        <f>O191*H191</f>
        <v>0</v>
      </c>
      <c r="Q191" s="136">
        <v>0</v>
      </c>
      <c r="R191" s="136">
        <f>Q191*H191</f>
        <v>0</v>
      </c>
      <c r="S191" s="136">
        <v>0</v>
      </c>
      <c r="T191" s="137">
        <f>S191*H191</f>
        <v>0</v>
      </c>
      <c r="AR191" s="138" t="s">
        <v>173</v>
      </c>
      <c r="AT191" s="138" t="s">
        <v>127</v>
      </c>
      <c r="AU191" s="138" t="s">
        <v>76</v>
      </c>
      <c r="AY191" s="16" t="s">
        <v>124</v>
      </c>
      <c r="BE191" s="139">
        <f>IF(N191="základní",J191,0)</f>
        <v>0</v>
      </c>
      <c r="BF191" s="139">
        <f>IF(N191="snížená",J191,0)</f>
        <v>0</v>
      </c>
      <c r="BG191" s="139">
        <f>IF(N191="zákl. přenesená",J191,0)</f>
        <v>0</v>
      </c>
      <c r="BH191" s="139">
        <f>IF(N191="sníž. přenesená",J191,0)</f>
        <v>0</v>
      </c>
      <c r="BI191" s="139">
        <f>IF(N191="nulová",J191,0)</f>
        <v>0</v>
      </c>
      <c r="BJ191" s="16" t="s">
        <v>74</v>
      </c>
      <c r="BK191" s="139">
        <f>ROUND(I191*H191,2)</f>
        <v>0</v>
      </c>
      <c r="BL191" s="16" t="s">
        <v>173</v>
      </c>
      <c r="BM191" s="138" t="s">
        <v>296</v>
      </c>
    </row>
    <row r="192" spans="2:65" s="1" customFormat="1" ht="24.2" customHeight="1">
      <c r="B192" s="126"/>
      <c r="C192" s="127" t="s">
        <v>297</v>
      </c>
      <c r="D192" s="127" t="s">
        <v>127</v>
      </c>
      <c r="E192" s="128" t="s">
        <v>298</v>
      </c>
      <c r="F192" s="129" t="s">
        <v>299</v>
      </c>
      <c r="G192" s="130" t="s">
        <v>130</v>
      </c>
      <c r="H192" s="131">
        <v>14.44</v>
      </c>
      <c r="I192" s="132"/>
      <c r="J192" s="132">
        <f>ROUND(I192*H192,2)</f>
        <v>0</v>
      </c>
      <c r="K192" s="133"/>
      <c r="L192" s="28"/>
      <c r="M192" s="134" t="s">
        <v>1</v>
      </c>
      <c r="N192" s="135" t="s">
        <v>33</v>
      </c>
      <c r="O192" s="136">
        <v>0</v>
      </c>
      <c r="P192" s="136">
        <f>O192*H192</f>
        <v>0</v>
      </c>
      <c r="Q192" s="136">
        <v>0</v>
      </c>
      <c r="R192" s="136">
        <f>Q192*H192</f>
        <v>0</v>
      </c>
      <c r="S192" s="136">
        <v>0</v>
      </c>
      <c r="T192" s="137">
        <f>S192*H192</f>
        <v>0</v>
      </c>
      <c r="AR192" s="138" t="s">
        <v>173</v>
      </c>
      <c r="AT192" s="138" t="s">
        <v>127</v>
      </c>
      <c r="AU192" s="138" t="s">
        <v>76</v>
      </c>
      <c r="AY192" s="16" t="s">
        <v>124</v>
      </c>
      <c r="BE192" s="139">
        <f>IF(N192="základní",J192,0)</f>
        <v>0</v>
      </c>
      <c r="BF192" s="139">
        <f>IF(N192="snížená",J192,0)</f>
        <v>0</v>
      </c>
      <c r="BG192" s="139">
        <f>IF(N192="zákl. přenesená",J192,0)</f>
        <v>0</v>
      </c>
      <c r="BH192" s="139">
        <f>IF(N192="sníž. přenesená",J192,0)</f>
        <v>0</v>
      </c>
      <c r="BI192" s="139">
        <f>IF(N192="nulová",J192,0)</f>
        <v>0</v>
      </c>
      <c r="BJ192" s="16" t="s">
        <v>74</v>
      </c>
      <c r="BK192" s="139">
        <f>ROUND(I192*H192,2)</f>
        <v>0</v>
      </c>
      <c r="BL192" s="16" t="s">
        <v>173</v>
      </c>
      <c r="BM192" s="138" t="s">
        <v>300</v>
      </c>
    </row>
    <row r="193" spans="2:65" s="1" customFormat="1" ht="24.2" customHeight="1">
      <c r="B193" s="126"/>
      <c r="C193" s="153" t="s">
        <v>216</v>
      </c>
      <c r="D193" s="153" t="s">
        <v>170</v>
      </c>
      <c r="E193" s="154" t="s">
        <v>301</v>
      </c>
      <c r="F193" s="155" t="s">
        <v>302</v>
      </c>
      <c r="G193" s="156" t="s">
        <v>130</v>
      </c>
      <c r="H193" s="157">
        <v>14.44</v>
      </c>
      <c r="I193" s="158"/>
      <c r="J193" s="158">
        <f>ROUND(I193*H193,2)</f>
        <v>0</v>
      </c>
      <c r="K193" s="159"/>
      <c r="L193" s="160"/>
      <c r="M193" s="161" t="s">
        <v>1</v>
      </c>
      <c r="N193" s="162" t="s">
        <v>33</v>
      </c>
      <c r="O193" s="136">
        <v>0</v>
      </c>
      <c r="P193" s="136">
        <f>O193*H193</f>
        <v>0</v>
      </c>
      <c r="Q193" s="136">
        <v>0</v>
      </c>
      <c r="R193" s="136">
        <f>Q193*H193</f>
        <v>0</v>
      </c>
      <c r="S193" s="136">
        <v>0</v>
      </c>
      <c r="T193" s="137">
        <f>S193*H193</f>
        <v>0</v>
      </c>
      <c r="AR193" s="138" t="s">
        <v>203</v>
      </c>
      <c r="AT193" s="138" t="s">
        <v>170</v>
      </c>
      <c r="AU193" s="138" t="s">
        <v>76</v>
      </c>
      <c r="AY193" s="16" t="s">
        <v>124</v>
      </c>
      <c r="BE193" s="139">
        <f>IF(N193="základní",J193,0)</f>
        <v>0</v>
      </c>
      <c r="BF193" s="139">
        <f>IF(N193="snížená",J193,0)</f>
        <v>0</v>
      </c>
      <c r="BG193" s="139">
        <f>IF(N193="zákl. přenesená",J193,0)</f>
        <v>0</v>
      </c>
      <c r="BH193" s="139">
        <f>IF(N193="sníž. přenesená",J193,0)</f>
        <v>0</v>
      </c>
      <c r="BI193" s="139">
        <f>IF(N193="nulová",J193,0)</f>
        <v>0</v>
      </c>
      <c r="BJ193" s="16" t="s">
        <v>74</v>
      </c>
      <c r="BK193" s="139">
        <f>ROUND(I193*H193,2)</f>
        <v>0</v>
      </c>
      <c r="BL193" s="16" t="s">
        <v>173</v>
      </c>
      <c r="BM193" s="138" t="s">
        <v>303</v>
      </c>
    </row>
    <row r="194" spans="2:65" s="1" customFormat="1" ht="24.2" customHeight="1">
      <c r="B194" s="126"/>
      <c r="C194" s="127" t="s">
        <v>304</v>
      </c>
      <c r="D194" s="127" t="s">
        <v>127</v>
      </c>
      <c r="E194" s="128" t="s">
        <v>305</v>
      </c>
      <c r="F194" s="129" t="s">
        <v>306</v>
      </c>
      <c r="G194" s="130" t="s">
        <v>130</v>
      </c>
      <c r="H194" s="131">
        <v>14.44</v>
      </c>
      <c r="I194" s="132"/>
      <c r="J194" s="132">
        <f>ROUND(I194*H194,2)</f>
        <v>0</v>
      </c>
      <c r="K194" s="133"/>
      <c r="L194" s="28"/>
      <c r="M194" s="134" t="s">
        <v>1</v>
      </c>
      <c r="N194" s="135" t="s">
        <v>33</v>
      </c>
      <c r="O194" s="136">
        <v>0</v>
      </c>
      <c r="P194" s="136">
        <f>O194*H194</f>
        <v>0</v>
      </c>
      <c r="Q194" s="136">
        <v>0</v>
      </c>
      <c r="R194" s="136">
        <f>Q194*H194</f>
        <v>0</v>
      </c>
      <c r="S194" s="136">
        <v>0</v>
      </c>
      <c r="T194" s="137">
        <f>S194*H194</f>
        <v>0</v>
      </c>
      <c r="AR194" s="138" t="s">
        <v>173</v>
      </c>
      <c r="AT194" s="138" t="s">
        <v>127</v>
      </c>
      <c r="AU194" s="138" t="s">
        <v>76</v>
      </c>
      <c r="AY194" s="16" t="s">
        <v>124</v>
      </c>
      <c r="BE194" s="139">
        <f>IF(N194="základní",J194,0)</f>
        <v>0</v>
      </c>
      <c r="BF194" s="139">
        <f>IF(N194="snížená",J194,0)</f>
        <v>0</v>
      </c>
      <c r="BG194" s="139">
        <f>IF(N194="zákl. přenesená",J194,0)</f>
        <v>0</v>
      </c>
      <c r="BH194" s="139">
        <f>IF(N194="sníž. přenesená",J194,0)</f>
        <v>0</v>
      </c>
      <c r="BI194" s="139">
        <f>IF(N194="nulová",J194,0)</f>
        <v>0</v>
      </c>
      <c r="BJ194" s="16" t="s">
        <v>74</v>
      </c>
      <c r="BK194" s="139">
        <f>ROUND(I194*H194,2)</f>
        <v>0</v>
      </c>
      <c r="BL194" s="16" t="s">
        <v>173</v>
      </c>
      <c r="BM194" s="138" t="s">
        <v>307</v>
      </c>
    </row>
    <row r="195" spans="2:65" s="1" customFormat="1" ht="16.5" customHeight="1">
      <c r="B195" s="126"/>
      <c r="C195" s="153" t="s">
        <v>223</v>
      </c>
      <c r="D195" s="153" t="s">
        <v>170</v>
      </c>
      <c r="E195" s="154" t="s">
        <v>308</v>
      </c>
      <c r="F195" s="155" t="s">
        <v>309</v>
      </c>
      <c r="G195" s="156" t="s">
        <v>291</v>
      </c>
      <c r="H195" s="157">
        <v>1.877</v>
      </c>
      <c r="I195" s="158"/>
      <c r="J195" s="158">
        <f>ROUND(I195*H195,2)</f>
        <v>0</v>
      </c>
      <c r="K195" s="159"/>
      <c r="L195" s="160"/>
      <c r="M195" s="161" t="s">
        <v>1</v>
      </c>
      <c r="N195" s="162" t="s">
        <v>33</v>
      </c>
      <c r="O195" s="136">
        <v>0</v>
      </c>
      <c r="P195" s="136">
        <f>O195*H195</f>
        <v>0</v>
      </c>
      <c r="Q195" s="136">
        <v>0</v>
      </c>
      <c r="R195" s="136">
        <f>Q195*H195</f>
        <v>0</v>
      </c>
      <c r="S195" s="136">
        <v>0</v>
      </c>
      <c r="T195" s="137">
        <f>S195*H195</f>
        <v>0</v>
      </c>
      <c r="AR195" s="138" t="s">
        <v>203</v>
      </c>
      <c r="AT195" s="138" t="s">
        <v>170</v>
      </c>
      <c r="AU195" s="138" t="s">
        <v>76</v>
      </c>
      <c r="AY195" s="16" t="s">
        <v>124</v>
      </c>
      <c r="BE195" s="139">
        <f>IF(N195="základní",J195,0)</f>
        <v>0</v>
      </c>
      <c r="BF195" s="139">
        <f>IF(N195="snížená",J195,0)</f>
        <v>0</v>
      </c>
      <c r="BG195" s="139">
        <f>IF(N195="zákl. přenesená",J195,0)</f>
        <v>0</v>
      </c>
      <c r="BH195" s="139">
        <f>IF(N195="sníž. přenesená",J195,0)</f>
        <v>0</v>
      </c>
      <c r="BI195" s="139">
        <f>IF(N195="nulová",J195,0)</f>
        <v>0</v>
      </c>
      <c r="BJ195" s="16" t="s">
        <v>74</v>
      </c>
      <c r="BK195" s="139">
        <f>ROUND(I195*H195,2)</f>
        <v>0</v>
      </c>
      <c r="BL195" s="16" t="s">
        <v>173</v>
      </c>
      <c r="BM195" s="138" t="s">
        <v>310</v>
      </c>
    </row>
    <row r="196" spans="2:65" s="12" customFormat="1">
      <c r="B196" s="140"/>
      <c r="D196" s="141" t="s">
        <v>132</v>
      </c>
      <c r="E196" s="142" t="s">
        <v>1</v>
      </c>
      <c r="F196" s="143" t="s">
        <v>520</v>
      </c>
      <c r="H196" s="144">
        <v>1.877</v>
      </c>
      <c r="L196" s="140"/>
      <c r="M196" s="145"/>
      <c r="T196" s="146"/>
      <c r="AT196" s="142" t="s">
        <v>132</v>
      </c>
      <c r="AU196" s="142" t="s">
        <v>76</v>
      </c>
      <c r="AV196" s="12" t="s">
        <v>76</v>
      </c>
      <c r="AW196" s="12" t="s">
        <v>25</v>
      </c>
      <c r="AX196" s="12" t="s">
        <v>68</v>
      </c>
      <c r="AY196" s="142" t="s">
        <v>124</v>
      </c>
    </row>
    <row r="197" spans="2:65" s="13" customFormat="1">
      <c r="B197" s="147"/>
      <c r="D197" s="141" t="s">
        <v>132</v>
      </c>
      <c r="E197" s="148" t="s">
        <v>1</v>
      </c>
      <c r="F197" s="149" t="s">
        <v>134</v>
      </c>
      <c r="H197" s="150">
        <v>1.877</v>
      </c>
      <c r="L197" s="147"/>
      <c r="M197" s="151"/>
      <c r="T197" s="152"/>
      <c r="AT197" s="148" t="s">
        <v>132</v>
      </c>
      <c r="AU197" s="148" t="s">
        <v>76</v>
      </c>
      <c r="AV197" s="13" t="s">
        <v>131</v>
      </c>
      <c r="AW197" s="13" t="s">
        <v>25</v>
      </c>
      <c r="AX197" s="13" t="s">
        <v>74</v>
      </c>
      <c r="AY197" s="148" t="s">
        <v>124</v>
      </c>
    </row>
    <row r="198" spans="2:65" s="1" customFormat="1" ht="37.9" customHeight="1">
      <c r="B198" s="126"/>
      <c r="C198" s="127" t="s">
        <v>312</v>
      </c>
      <c r="D198" s="127" t="s">
        <v>127</v>
      </c>
      <c r="E198" s="128" t="s">
        <v>313</v>
      </c>
      <c r="F198" s="129" t="s">
        <v>314</v>
      </c>
      <c r="G198" s="130" t="s">
        <v>130</v>
      </c>
      <c r="H198" s="131">
        <v>14.44</v>
      </c>
      <c r="I198" s="132"/>
      <c r="J198" s="132">
        <f>ROUND(I198*H198,2)</f>
        <v>0</v>
      </c>
      <c r="K198" s="133"/>
      <c r="L198" s="28"/>
      <c r="M198" s="134" t="s">
        <v>1</v>
      </c>
      <c r="N198" s="135" t="s">
        <v>33</v>
      </c>
      <c r="O198" s="136">
        <v>0</v>
      </c>
      <c r="P198" s="136">
        <f>O198*H198</f>
        <v>0</v>
      </c>
      <c r="Q198" s="136">
        <v>0</v>
      </c>
      <c r="R198" s="136">
        <f>Q198*H198</f>
        <v>0</v>
      </c>
      <c r="S198" s="136">
        <v>0</v>
      </c>
      <c r="T198" s="137">
        <f>S198*H198</f>
        <v>0</v>
      </c>
      <c r="AR198" s="138" t="s">
        <v>173</v>
      </c>
      <c r="AT198" s="138" t="s">
        <v>127</v>
      </c>
      <c r="AU198" s="138" t="s">
        <v>76</v>
      </c>
      <c r="AY198" s="16" t="s">
        <v>124</v>
      </c>
      <c r="BE198" s="139">
        <f>IF(N198="základní",J198,0)</f>
        <v>0</v>
      </c>
      <c r="BF198" s="139">
        <f>IF(N198="snížená",J198,0)</f>
        <v>0</v>
      </c>
      <c r="BG198" s="139">
        <f>IF(N198="zákl. přenesená",J198,0)</f>
        <v>0</v>
      </c>
      <c r="BH198" s="139">
        <f>IF(N198="sníž. přenesená",J198,0)</f>
        <v>0</v>
      </c>
      <c r="BI198" s="139">
        <f>IF(N198="nulová",J198,0)</f>
        <v>0</v>
      </c>
      <c r="BJ198" s="16" t="s">
        <v>74</v>
      </c>
      <c r="BK198" s="139">
        <f>ROUND(I198*H198,2)</f>
        <v>0</v>
      </c>
      <c r="BL198" s="16" t="s">
        <v>173</v>
      </c>
      <c r="BM198" s="138" t="s">
        <v>315</v>
      </c>
    </row>
    <row r="199" spans="2:65" s="1" customFormat="1" ht="24.2" customHeight="1">
      <c r="B199" s="126"/>
      <c r="C199" s="127" t="s">
        <v>227</v>
      </c>
      <c r="D199" s="127" t="s">
        <v>127</v>
      </c>
      <c r="E199" s="128" t="s">
        <v>316</v>
      </c>
      <c r="F199" s="129" t="s">
        <v>317</v>
      </c>
      <c r="G199" s="130" t="s">
        <v>318</v>
      </c>
      <c r="H199" s="131">
        <v>383.101</v>
      </c>
      <c r="I199" s="132"/>
      <c r="J199" s="132">
        <f>ROUND(I199*H199,2)</f>
        <v>0</v>
      </c>
      <c r="K199" s="133"/>
      <c r="L199" s="28"/>
      <c r="M199" s="134" t="s">
        <v>1</v>
      </c>
      <c r="N199" s="135" t="s">
        <v>33</v>
      </c>
      <c r="O199" s="136">
        <v>0</v>
      </c>
      <c r="P199" s="136">
        <f>O199*H199</f>
        <v>0</v>
      </c>
      <c r="Q199" s="136">
        <v>0</v>
      </c>
      <c r="R199" s="136">
        <f>Q199*H199</f>
        <v>0</v>
      </c>
      <c r="S199" s="136">
        <v>0</v>
      </c>
      <c r="T199" s="137">
        <f>S199*H199</f>
        <v>0</v>
      </c>
      <c r="AR199" s="138" t="s">
        <v>173</v>
      </c>
      <c r="AT199" s="138" t="s">
        <v>127</v>
      </c>
      <c r="AU199" s="138" t="s">
        <v>76</v>
      </c>
      <c r="AY199" s="16" t="s">
        <v>124</v>
      </c>
      <c r="BE199" s="139">
        <f>IF(N199="základní",J199,0)</f>
        <v>0</v>
      </c>
      <c r="BF199" s="139">
        <f>IF(N199="snížená",J199,0)</f>
        <v>0</v>
      </c>
      <c r="BG199" s="139">
        <f>IF(N199="zákl. přenesená",J199,0)</f>
        <v>0</v>
      </c>
      <c r="BH199" s="139">
        <f>IF(N199="sníž. přenesená",J199,0)</f>
        <v>0</v>
      </c>
      <c r="BI199" s="139">
        <f>IF(N199="nulová",J199,0)</f>
        <v>0</v>
      </c>
      <c r="BJ199" s="16" t="s">
        <v>74</v>
      </c>
      <c r="BK199" s="139">
        <f>ROUND(I199*H199,2)</f>
        <v>0</v>
      </c>
      <c r="BL199" s="16" t="s">
        <v>173</v>
      </c>
      <c r="BM199" s="138" t="s">
        <v>319</v>
      </c>
    </row>
    <row r="200" spans="2:65" s="11" customFormat="1" ht="22.9" customHeight="1">
      <c r="B200" s="115"/>
      <c r="D200" s="116" t="s">
        <v>67</v>
      </c>
      <c r="E200" s="124" t="s">
        <v>330</v>
      </c>
      <c r="F200" s="124" t="s">
        <v>331</v>
      </c>
      <c r="J200" s="125">
        <f>BK200</f>
        <v>0</v>
      </c>
      <c r="L200" s="115"/>
      <c r="M200" s="119"/>
      <c r="P200" s="120">
        <f>SUM(P201:P213)</f>
        <v>0</v>
      </c>
      <c r="R200" s="120">
        <f>SUM(R201:R213)</f>
        <v>0</v>
      </c>
      <c r="T200" s="121">
        <f>SUM(T201:T213)</f>
        <v>0</v>
      </c>
      <c r="AR200" s="116" t="s">
        <v>76</v>
      </c>
      <c r="AT200" s="122" t="s">
        <v>67</v>
      </c>
      <c r="AU200" s="122" t="s">
        <v>74</v>
      </c>
      <c r="AY200" s="116" t="s">
        <v>124</v>
      </c>
      <c r="BK200" s="123">
        <f>SUM(BK201:BK213)</f>
        <v>0</v>
      </c>
    </row>
    <row r="201" spans="2:65" s="1" customFormat="1" ht="24.2" customHeight="1">
      <c r="B201" s="126"/>
      <c r="C201" s="127" t="s">
        <v>322</v>
      </c>
      <c r="D201" s="127" t="s">
        <v>127</v>
      </c>
      <c r="E201" s="128" t="s">
        <v>357</v>
      </c>
      <c r="F201" s="129" t="s">
        <v>358</v>
      </c>
      <c r="G201" s="130" t="s">
        <v>137</v>
      </c>
      <c r="H201" s="131">
        <v>1</v>
      </c>
      <c r="I201" s="132"/>
      <c r="J201" s="132">
        <f t="shared" ref="J201:J208" si="10">ROUND(I201*H201,2)</f>
        <v>0</v>
      </c>
      <c r="K201" s="133"/>
      <c r="L201" s="28"/>
      <c r="M201" s="134" t="s">
        <v>1</v>
      </c>
      <c r="N201" s="135" t="s">
        <v>33</v>
      </c>
      <c r="O201" s="136">
        <v>0</v>
      </c>
      <c r="P201" s="136">
        <f t="shared" ref="P201:P208" si="11">O201*H201</f>
        <v>0</v>
      </c>
      <c r="Q201" s="136">
        <v>0</v>
      </c>
      <c r="R201" s="136">
        <f t="shared" ref="R201:R208" si="12">Q201*H201</f>
        <v>0</v>
      </c>
      <c r="S201" s="136">
        <v>0</v>
      </c>
      <c r="T201" s="137">
        <f t="shared" ref="T201:T208" si="13">S201*H201</f>
        <v>0</v>
      </c>
      <c r="AR201" s="138" t="s">
        <v>173</v>
      </c>
      <c r="AT201" s="138" t="s">
        <v>127</v>
      </c>
      <c r="AU201" s="138" t="s">
        <v>76</v>
      </c>
      <c r="AY201" s="16" t="s">
        <v>124</v>
      </c>
      <c r="BE201" s="139">
        <f t="shared" ref="BE201:BE208" si="14">IF(N201="základní",J201,0)</f>
        <v>0</v>
      </c>
      <c r="BF201" s="139">
        <f t="shared" ref="BF201:BF208" si="15">IF(N201="snížená",J201,0)</f>
        <v>0</v>
      </c>
      <c r="BG201" s="139">
        <f t="shared" ref="BG201:BG208" si="16">IF(N201="zákl. přenesená",J201,0)</f>
        <v>0</v>
      </c>
      <c r="BH201" s="139">
        <f t="shared" ref="BH201:BH208" si="17">IF(N201="sníž. přenesená",J201,0)</f>
        <v>0</v>
      </c>
      <c r="BI201" s="139">
        <f t="shared" ref="BI201:BI208" si="18">IF(N201="nulová",J201,0)</f>
        <v>0</v>
      </c>
      <c r="BJ201" s="16" t="s">
        <v>74</v>
      </c>
      <c r="BK201" s="139">
        <f t="shared" ref="BK201:BK208" si="19">ROUND(I201*H201,2)</f>
        <v>0</v>
      </c>
      <c r="BL201" s="16" t="s">
        <v>173</v>
      </c>
      <c r="BM201" s="138" t="s">
        <v>326</v>
      </c>
    </row>
    <row r="202" spans="2:65" s="1" customFormat="1" ht="24.2" customHeight="1">
      <c r="B202" s="126"/>
      <c r="C202" s="127" t="s">
        <v>230</v>
      </c>
      <c r="D202" s="127" t="s">
        <v>127</v>
      </c>
      <c r="E202" s="128" t="s">
        <v>333</v>
      </c>
      <c r="F202" s="129" t="s">
        <v>334</v>
      </c>
      <c r="G202" s="130" t="s">
        <v>161</v>
      </c>
      <c r="H202" s="131">
        <v>3.4</v>
      </c>
      <c r="I202" s="132"/>
      <c r="J202" s="132">
        <f t="shared" si="10"/>
        <v>0</v>
      </c>
      <c r="K202" s="133"/>
      <c r="L202" s="28"/>
      <c r="M202" s="134" t="s">
        <v>1</v>
      </c>
      <c r="N202" s="135" t="s">
        <v>33</v>
      </c>
      <c r="O202" s="136">
        <v>0</v>
      </c>
      <c r="P202" s="136">
        <f t="shared" si="11"/>
        <v>0</v>
      </c>
      <c r="Q202" s="136">
        <v>0</v>
      </c>
      <c r="R202" s="136">
        <f t="shared" si="12"/>
        <v>0</v>
      </c>
      <c r="S202" s="136">
        <v>0</v>
      </c>
      <c r="T202" s="137">
        <f t="shared" si="13"/>
        <v>0</v>
      </c>
      <c r="AR202" s="138" t="s">
        <v>173</v>
      </c>
      <c r="AT202" s="138" t="s">
        <v>127</v>
      </c>
      <c r="AU202" s="138" t="s">
        <v>76</v>
      </c>
      <c r="AY202" s="16" t="s">
        <v>124</v>
      </c>
      <c r="BE202" s="139">
        <f t="shared" si="14"/>
        <v>0</v>
      </c>
      <c r="BF202" s="139">
        <f t="shared" si="15"/>
        <v>0</v>
      </c>
      <c r="BG202" s="139">
        <f t="shared" si="16"/>
        <v>0</v>
      </c>
      <c r="BH202" s="139">
        <f t="shared" si="17"/>
        <v>0</v>
      </c>
      <c r="BI202" s="139">
        <f t="shared" si="18"/>
        <v>0</v>
      </c>
      <c r="BJ202" s="16" t="s">
        <v>74</v>
      </c>
      <c r="BK202" s="139">
        <f t="shared" si="19"/>
        <v>0</v>
      </c>
      <c r="BL202" s="16" t="s">
        <v>173</v>
      </c>
      <c r="BM202" s="138" t="s">
        <v>329</v>
      </c>
    </row>
    <row r="203" spans="2:65" s="1" customFormat="1" ht="16.5" customHeight="1">
      <c r="B203" s="126"/>
      <c r="C203" s="127" t="s">
        <v>332</v>
      </c>
      <c r="D203" s="127" t="s">
        <v>127</v>
      </c>
      <c r="E203" s="128" t="s">
        <v>336</v>
      </c>
      <c r="F203" s="129" t="s">
        <v>337</v>
      </c>
      <c r="G203" s="130" t="s">
        <v>161</v>
      </c>
      <c r="H203" s="131">
        <v>3.4</v>
      </c>
      <c r="I203" s="132"/>
      <c r="J203" s="132">
        <f t="shared" si="10"/>
        <v>0</v>
      </c>
      <c r="K203" s="133"/>
      <c r="L203" s="28"/>
      <c r="M203" s="134" t="s">
        <v>1</v>
      </c>
      <c r="N203" s="135" t="s">
        <v>33</v>
      </c>
      <c r="O203" s="136">
        <v>0</v>
      </c>
      <c r="P203" s="136">
        <f t="shared" si="11"/>
        <v>0</v>
      </c>
      <c r="Q203" s="136">
        <v>0</v>
      </c>
      <c r="R203" s="136">
        <f t="shared" si="12"/>
        <v>0</v>
      </c>
      <c r="S203" s="136">
        <v>0</v>
      </c>
      <c r="T203" s="137">
        <f t="shared" si="13"/>
        <v>0</v>
      </c>
      <c r="AR203" s="138" t="s">
        <v>173</v>
      </c>
      <c r="AT203" s="138" t="s">
        <v>127</v>
      </c>
      <c r="AU203" s="138" t="s">
        <v>76</v>
      </c>
      <c r="AY203" s="16" t="s">
        <v>124</v>
      </c>
      <c r="BE203" s="139">
        <f t="shared" si="14"/>
        <v>0</v>
      </c>
      <c r="BF203" s="139">
        <f t="shared" si="15"/>
        <v>0</v>
      </c>
      <c r="BG203" s="139">
        <f t="shared" si="16"/>
        <v>0</v>
      </c>
      <c r="BH203" s="139">
        <f t="shared" si="17"/>
        <v>0</v>
      </c>
      <c r="BI203" s="139">
        <f t="shared" si="18"/>
        <v>0</v>
      </c>
      <c r="BJ203" s="16" t="s">
        <v>74</v>
      </c>
      <c r="BK203" s="139">
        <f t="shared" si="19"/>
        <v>0</v>
      </c>
      <c r="BL203" s="16" t="s">
        <v>173</v>
      </c>
      <c r="BM203" s="138" t="s">
        <v>335</v>
      </c>
    </row>
    <row r="204" spans="2:65" s="1" customFormat="1" ht="16.5" customHeight="1">
      <c r="B204" s="126"/>
      <c r="C204" s="127" t="s">
        <v>234</v>
      </c>
      <c r="D204" s="127" t="s">
        <v>127</v>
      </c>
      <c r="E204" s="128" t="s">
        <v>340</v>
      </c>
      <c r="F204" s="129" t="s">
        <v>341</v>
      </c>
      <c r="G204" s="130" t="s">
        <v>161</v>
      </c>
      <c r="H204" s="131">
        <v>3.5</v>
      </c>
      <c r="I204" s="132"/>
      <c r="J204" s="132">
        <f t="shared" si="10"/>
        <v>0</v>
      </c>
      <c r="K204" s="133"/>
      <c r="L204" s="28"/>
      <c r="M204" s="134" t="s">
        <v>1</v>
      </c>
      <c r="N204" s="135" t="s">
        <v>33</v>
      </c>
      <c r="O204" s="136">
        <v>0</v>
      </c>
      <c r="P204" s="136">
        <f t="shared" si="11"/>
        <v>0</v>
      </c>
      <c r="Q204" s="136">
        <v>0</v>
      </c>
      <c r="R204" s="136">
        <f t="shared" si="12"/>
        <v>0</v>
      </c>
      <c r="S204" s="136">
        <v>0</v>
      </c>
      <c r="T204" s="137">
        <f t="shared" si="13"/>
        <v>0</v>
      </c>
      <c r="AR204" s="138" t="s">
        <v>173</v>
      </c>
      <c r="AT204" s="138" t="s">
        <v>127</v>
      </c>
      <c r="AU204" s="138" t="s">
        <v>76</v>
      </c>
      <c r="AY204" s="16" t="s">
        <v>124</v>
      </c>
      <c r="BE204" s="139">
        <f t="shared" si="14"/>
        <v>0</v>
      </c>
      <c r="BF204" s="139">
        <f t="shared" si="15"/>
        <v>0</v>
      </c>
      <c r="BG204" s="139">
        <f t="shared" si="16"/>
        <v>0</v>
      </c>
      <c r="BH204" s="139">
        <f t="shared" si="17"/>
        <v>0</v>
      </c>
      <c r="BI204" s="139">
        <f t="shared" si="18"/>
        <v>0</v>
      </c>
      <c r="BJ204" s="16" t="s">
        <v>74</v>
      </c>
      <c r="BK204" s="139">
        <f t="shared" si="19"/>
        <v>0</v>
      </c>
      <c r="BL204" s="16" t="s">
        <v>173</v>
      </c>
      <c r="BM204" s="138" t="s">
        <v>338</v>
      </c>
    </row>
    <row r="205" spans="2:65" s="1" customFormat="1" ht="24.2" customHeight="1">
      <c r="B205" s="126"/>
      <c r="C205" s="127" t="s">
        <v>339</v>
      </c>
      <c r="D205" s="127" t="s">
        <v>127</v>
      </c>
      <c r="E205" s="128" t="s">
        <v>343</v>
      </c>
      <c r="F205" s="129" t="s">
        <v>344</v>
      </c>
      <c r="G205" s="130" t="s">
        <v>161</v>
      </c>
      <c r="H205" s="131">
        <v>3.4</v>
      </c>
      <c r="I205" s="132"/>
      <c r="J205" s="132">
        <f t="shared" si="10"/>
        <v>0</v>
      </c>
      <c r="K205" s="133"/>
      <c r="L205" s="28"/>
      <c r="M205" s="134" t="s">
        <v>1</v>
      </c>
      <c r="N205" s="135" t="s">
        <v>33</v>
      </c>
      <c r="O205" s="136">
        <v>0</v>
      </c>
      <c r="P205" s="136">
        <f t="shared" si="11"/>
        <v>0</v>
      </c>
      <c r="Q205" s="136">
        <v>0</v>
      </c>
      <c r="R205" s="136">
        <f t="shared" si="12"/>
        <v>0</v>
      </c>
      <c r="S205" s="136">
        <v>0</v>
      </c>
      <c r="T205" s="137">
        <f t="shared" si="13"/>
        <v>0</v>
      </c>
      <c r="AR205" s="138" t="s">
        <v>173</v>
      </c>
      <c r="AT205" s="138" t="s">
        <v>127</v>
      </c>
      <c r="AU205" s="138" t="s">
        <v>76</v>
      </c>
      <c r="AY205" s="16" t="s">
        <v>124</v>
      </c>
      <c r="BE205" s="139">
        <f t="shared" si="14"/>
        <v>0</v>
      </c>
      <c r="BF205" s="139">
        <f t="shared" si="15"/>
        <v>0</v>
      </c>
      <c r="BG205" s="139">
        <f t="shared" si="16"/>
        <v>0</v>
      </c>
      <c r="BH205" s="139">
        <f t="shared" si="17"/>
        <v>0</v>
      </c>
      <c r="BI205" s="139">
        <f t="shared" si="18"/>
        <v>0</v>
      </c>
      <c r="BJ205" s="16" t="s">
        <v>74</v>
      </c>
      <c r="BK205" s="139">
        <f t="shared" si="19"/>
        <v>0</v>
      </c>
      <c r="BL205" s="16" t="s">
        <v>173</v>
      </c>
      <c r="BM205" s="138" t="s">
        <v>342</v>
      </c>
    </row>
    <row r="206" spans="2:65" s="1" customFormat="1" ht="37.9" customHeight="1">
      <c r="B206" s="126"/>
      <c r="C206" s="127" t="s">
        <v>239</v>
      </c>
      <c r="D206" s="127" t="s">
        <v>127</v>
      </c>
      <c r="E206" s="128" t="s">
        <v>521</v>
      </c>
      <c r="F206" s="129" t="s">
        <v>522</v>
      </c>
      <c r="G206" s="130" t="s">
        <v>211</v>
      </c>
      <c r="H206" s="131">
        <v>1</v>
      </c>
      <c r="I206" s="132"/>
      <c r="J206" s="132">
        <f t="shared" si="10"/>
        <v>0</v>
      </c>
      <c r="K206" s="133"/>
      <c r="L206" s="28"/>
      <c r="M206" s="134" t="s">
        <v>1</v>
      </c>
      <c r="N206" s="135" t="s">
        <v>33</v>
      </c>
      <c r="O206" s="136">
        <v>0</v>
      </c>
      <c r="P206" s="136">
        <f t="shared" si="11"/>
        <v>0</v>
      </c>
      <c r="Q206" s="136">
        <v>0</v>
      </c>
      <c r="R206" s="136">
        <f t="shared" si="12"/>
        <v>0</v>
      </c>
      <c r="S206" s="136">
        <v>0</v>
      </c>
      <c r="T206" s="137">
        <f t="shared" si="13"/>
        <v>0</v>
      </c>
      <c r="AR206" s="138" t="s">
        <v>173</v>
      </c>
      <c r="AT206" s="138" t="s">
        <v>127</v>
      </c>
      <c r="AU206" s="138" t="s">
        <v>76</v>
      </c>
      <c r="AY206" s="16" t="s">
        <v>124</v>
      </c>
      <c r="BE206" s="139">
        <f t="shared" si="14"/>
        <v>0</v>
      </c>
      <c r="BF206" s="139">
        <f t="shared" si="15"/>
        <v>0</v>
      </c>
      <c r="BG206" s="139">
        <f t="shared" si="16"/>
        <v>0</v>
      </c>
      <c r="BH206" s="139">
        <f t="shared" si="17"/>
        <v>0</v>
      </c>
      <c r="BI206" s="139">
        <f t="shared" si="18"/>
        <v>0</v>
      </c>
      <c r="BJ206" s="16" t="s">
        <v>74</v>
      </c>
      <c r="BK206" s="139">
        <f t="shared" si="19"/>
        <v>0</v>
      </c>
      <c r="BL206" s="16" t="s">
        <v>173</v>
      </c>
      <c r="BM206" s="138" t="s">
        <v>345</v>
      </c>
    </row>
    <row r="207" spans="2:65" s="1" customFormat="1" ht="24.2" customHeight="1">
      <c r="B207" s="126"/>
      <c r="C207" s="127" t="s">
        <v>346</v>
      </c>
      <c r="D207" s="127" t="s">
        <v>127</v>
      </c>
      <c r="E207" s="128" t="s">
        <v>523</v>
      </c>
      <c r="F207" s="129" t="s">
        <v>524</v>
      </c>
      <c r="G207" s="130" t="s">
        <v>211</v>
      </c>
      <c r="H207" s="131">
        <v>1</v>
      </c>
      <c r="I207" s="132"/>
      <c r="J207" s="132">
        <f t="shared" si="10"/>
        <v>0</v>
      </c>
      <c r="K207" s="133"/>
      <c r="L207" s="28"/>
      <c r="M207" s="134" t="s">
        <v>1</v>
      </c>
      <c r="N207" s="135" t="s">
        <v>33</v>
      </c>
      <c r="O207" s="136">
        <v>0</v>
      </c>
      <c r="P207" s="136">
        <f t="shared" si="11"/>
        <v>0</v>
      </c>
      <c r="Q207" s="136">
        <v>0</v>
      </c>
      <c r="R207" s="136">
        <f t="shared" si="12"/>
        <v>0</v>
      </c>
      <c r="S207" s="136">
        <v>0</v>
      </c>
      <c r="T207" s="137">
        <f t="shared" si="13"/>
        <v>0</v>
      </c>
      <c r="AR207" s="138" t="s">
        <v>173</v>
      </c>
      <c r="AT207" s="138" t="s">
        <v>127</v>
      </c>
      <c r="AU207" s="138" t="s">
        <v>76</v>
      </c>
      <c r="AY207" s="16" t="s">
        <v>124</v>
      </c>
      <c r="BE207" s="139">
        <f t="shared" si="14"/>
        <v>0</v>
      </c>
      <c r="BF207" s="139">
        <f t="shared" si="15"/>
        <v>0</v>
      </c>
      <c r="BG207" s="139">
        <f t="shared" si="16"/>
        <v>0</v>
      </c>
      <c r="BH207" s="139">
        <f t="shared" si="17"/>
        <v>0</v>
      </c>
      <c r="BI207" s="139">
        <f t="shared" si="18"/>
        <v>0</v>
      </c>
      <c r="BJ207" s="16" t="s">
        <v>74</v>
      </c>
      <c r="BK207" s="139">
        <f t="shared" si="19"/>
        <v>0</v>
      </c>
      <c r="BL207" s="16" t="s">
        <v>173</v>
      </c>
      <c r="BM207" s="138" t="s">
        <v>349</v>
      </c>
    </row>
    <row r="208" spans="2:65" s="1" customFormat="1" ht="24.2" customHeight="1">
      <c r="B208" s="126"/>
      <c r="C208" s="127" t="s">
        <v>247</v>
      </c>
      <c r="D208" s="127" t="s">
        <v>127</v>
      </c>
      <c r="E208" s="128" t="s">
        <v>347</v>
      </c>
      <c r="F208" s="129" t="s">
        <v>348</v>
      </c>
      <c r="G208" s="130" t="s">
        <v>161</v>
      </c>
      <c r="H208" s="131">
        <v>11.02</v>
      </c>
      <c r="I208" s="132"/>
      <c r="J208" s="132">
        <f t="shared" si="10"/>
        <v>0</v>
      </c>
      <c r="K208" s="133"/>
      <c r="L208" s="28"/>
      <c r="M208" s="134" t="s">
        <v>1</v>
      </c>
      <c r="N208" s="135" t="s">
        <v>33</v>
      </c>
      <c r="O208" s="136">
        <v>0</v>
      </c>
      <c r="P208" s="136">
        <f t="shared" si="11"/>
        <v>0</v>
      </c>
      <c r="Q208" s="136">
        <v>0</v>
      </c>
      <c r="R208" s="136">
        <f t="shared" si="12"/>
        <v>0</v>
      </c>
      <c r="S208" s="136">
        <v>0</v>
      </c>
      <c r="T208" s="137">
        <f t="shared" si="13"/>
        <v>0</v>
      </c>
      <c r="AR208" s="138" t="s">
        <v>173</v>
      </c>
      <c r="AT208" s="138" t="s">
        <v>127</v>
      </c>
      <c r="AU208" s="138" t="s">
        <v>76</v>
      </c>
      <c r="AY208" s="16" t="s">
        <v>124</v>
      </c>
      <c r="BE208" s="139">
        <f t="shared" si="14"/>
        <v>0</v>
      </c>
      <c r="BF208" s="139">
        <f t="shared" si="15"/>
        <v>0</v>
      </c>
      <c r="BG208" s="139">
        <f t="shared" si="16"/>
        <v>0</v>
      </c>
      <c r="BH208" s="139">
        <f t="shared" si="17"/>
        <v>0</v>
      </c>
      <c r="BI208" s="139">
        <f t="shared" si="18"/>
        <v>0</v>
      </c>
      <c r="BJ208" s="16" t="s">
        <v>74</v>
      </c>
      <c r="BK208" s="139">
        <f t="shared" si="19"/>
        <v>0</v>
      </c>
      <c r="BL208" s="16" t="s">
        <v>173</v>
      </c>
      <c r="BM208" s="138" t="s">
        <v>353</v>
      </c>
    </row>
    <row r="209" spans="2:65" s="12" customFormat="1">
      <c r="B209" s="140"/>
      <c r="D209" s="141" t="s">
        <v>132</v>
      </c>
      <c r="E209" s="142" t="s">
        <v>1</v>
      </c>
      <c r="F209" s="143" t="s">
        <v>525</v>
      </c>
      <c r="H209" s="144">
        <v>11.02</v>
      </c>
      <c r="L209" s="140"/>
      <c r="M209" s="145"/>
      <c r="T209" s="146"/>
      <c r="AT209" s="142" t="s">
        <v>132</v>
      </c>
      <c r="AU209" s="142" t="s">
        <v>76</v>
      </c>
      <c r="AV209" s="12" t="s">
        <v>76</v>
      </c>
      <c r="AW209" s="12" t="s">
        <v>25</v>
      </c>
      <c r="AX209" s="12" t="s">
        <v>68</v>
      </c>
      <c r="AY209" s="142" t="s">
        <v>124</v>
      </c>
    </row>
    <row r="210" spans="2:65" s="13" customFormat="1">
      <c r="B210" s="147"/>
      <c r="D210" s="141" t="s">
        <v>132</v>
      </c>
      <c r="E210" s="148" t="s">
        <v>1</v>
      </c>
      <c r="F210" s="149" t="s">
        <v>134</v>
      </c>
      <c r="H210" s="150">
        <v>11.02</v>
      </c>
      <c r="L210" s="147"/>
      <c r="M210" s="151"/>
      <c r="T210" s="152"/>
      <c r="AT210" s="148" t="s">
        <v>132</v>
      </c>
      <c r="AU210" s="148" t="s">
        <v>76</v>
      </c>
      <c r="AV210" s="13" t="s">
        <v>131</v>
      </c>
      <c r="AW210" s="13" t="s">
        <v>25</v>
      </c>
      <c r="AX210" s="13" t="s">
        <v>74</v>
      </c>
      <c r="AY210" s="148" t="s">
        <v>124</v>
      </c>
    </row>
    <row r="211" spans="2:65" s="1" customFormat="1" ht="24.2" customHeight="1">
      <c r="B211" s="126"/>
      <c r="C211" s="127" t="s">
        <v>354</v>
      </c>
      <c r="D211" s="127" t="s">
        <v>127</v>
      </c>
      <c r="E211" s="128" t="s">
        <v>351</v>
      </c>
      <c r="F211" s="129" t="s">
        <v>352</v>
      </c>
      <c r="G211" s="130" t="s">
        <v>161</v>
      </c>
      <c r="H211" s="131">
        <v>3.4</v>
      </c>
      <c r="I211" s="132"/>
      <c r="J211" s="132">
        <f>ROUND(I211*H211,2)</f>
        <v>0</v>
      </c>
      <c r="K211" s="133"/>
      <c r="L211" s="28"/>
      <c r="M211" s="134" t="s">
        <v>1</v>
      </c>
      <c r="N211" s="135" t="s">
        <v>33</v>
      </c>
      <c r="O211" s="136">
        <v>0</v>
      </c>
      <c r="P211" s="136">
        <f>O211*H211</f>
        <v>0</v>
      </c>
      <c r="Q211" s="136">
        <v>0</v>
      </c>
      <c r="R211" s="136">
        <f>Q211*H211</f>
        <v>0</v>
      </c>
      <c r="S211" s="136">
        <v>0</v>
      </c>
      <c r="T211" s="137">
        <f>S211*H211</f>
        <v>0</v>
      </c>
      <c r="AR211" s="138" t="s">
        <v>173</v>
      </c>
      <c r="AT211" s="138" t="s">
        <v>127</v>
      </c>
      <c r="AU211" s="138" t="s">
        <v>76</v>
      </c>
      <c r="AY211" s="16" t="s">
        <v>124</v>
      </c>
      <c r="BE211" s="139">
        <f>IF(N211="základní",J211,0)</f>
        <v>0</v>
      </c>
      <c r="BF211" s="139">
        <f>IF(N211="snížená",J211,0)</f>
        <v>0</v>
      </c>
      <c r="BG211" s="139">
        <f>IF(N211="zákl. přenesená",J211,0)</f>
        <v>0</v>
      </c>
      <c r="BH211" s="139">
        <f>IF(N211="sníž. přenesená",J211,0)</f>
        <v>0</v>
      </c>
      <c r="BI211" s="139">
        <f>IF(N211="nulová",J211,0)</f>
        <v>0</v>
      </c>
      <c r="BJ211" s="16" t="s">
        <v>74</v>
      </c>
      <c r="BK211" s="139">
        <f>ROUND(I211*H211,2)</f>
        <v>0</v>
      </c>
      <c r="BL211" s="16" t="s">
        <v>173</v>
      </c>
      <c r="BM211" s="138" t="s">
        <v>86</v>
      </c>
    </row>
    <row r="212" spans="2:65" s="1" customFormat="1" ht="24.2" customHeight="1">
      <c r="B212" s="126"/>
      <c r="C212" s="127" t="s">
        <v>254</v>
      </c>
      <c r="D212" s="127" t="s">
        <v>127</v>
      </c>
      <c r="E212" s="128" t="s">
        <v>355</v>
      </c>
      <c r="F212" s="129" t="s">
        <v>356</v>
      </c>
      <c r="G212" s="130" t="s">
        <v>161</v>
      </c>
      <c r="H212" s="131">
        <v>3.5</v>
      </c>
      <c r="I212" s="132"/>
      <c r="J212" s="132">
        <f>ROUND(I212*H212,2)</f>
        <v>0</v>
      </c>
      <c r="K212" s="133"/>
      <c r="L212" s="28"/>
      <c r="M212" s="134" t="s">
        <v>1</v>
      </c>
      <c r="N212" s="135" t="s">
        <v>33</v>
      </c>
      <c r="O212" s="136">
        <v>0</v>
      </c>
      <c r="P212" s="136">
        <f>O212*H212</f>
        <v>0</v>
      </c>
      <c r="Q212" s="136">
        <v>0</v>
      </c>
      <c r="R212" s="136">
        <f>Q212*H212</f>
        <v>0</v>
      </c>
      <c r="S212" s="136">
        <v>0</v>
      </c>
      <c r="T212" s="137">
        <f>S212*H212</f>
        <v>0</v>
      </c>
      <c r="AR212" s="138" t="s">
        <v>173</v>
      </c>
      <c r="AT212" s="138" t="s">
        <v>127</v>
      </c>
      <c r="AU212" s="138" t="s">
        <v>76</v>
      </c>
      <c r="AY212" s="16" t="s">
        <v>124</v>
      </c>
      <c r="BE212" s="139">
        <f>IF(N212="základní",J212,0)</f>
        <v>0</v>
      </c>
      <c r="BF212" s="139">
        <f>IF(N212="snížená",J212,0)</f>
        <v>0</v>
      </c>
      <c r="BG212" s="139">
        <f>IF(N212="zákl. přenesená",J212,0)</f>
        <v>0</v>
      </c>
      <c r="BH212" s="139">
        <f>IF(N212="sníž. přenesená",J212,0)</f>
        <v>0</v>
      </c>
      <c r="BI212" s="139">
        <f>IF(N212="nulová",J212,0)</f>
        <v>0</v>
      </c>
      <c r="BJ212" s="16" t="s">
        <v>74</v>
      </c>
      <c r="BK212" s="139">
        <f>ROUND(I212*H212,2)</f>
        <v>0</v>
      </c>
      <c r="BL212" s="16" t="s">
        <v>173</v>
      </c>
      <c r="BM212" s="138" t="s">
        <v>84</v>
      </c>
    </row>
    <row r="213" spans="2:65" s="1" customFormat="1" ht="24.2" customHeight="1">
      <c r="B213" s="126"/>
      <c r="C213" s="127" t="s">
        <v>359</v>
      </c>
      <c r="D213" s="127" t="s">
        <v>127</v>
      </c>
      <c r="E213" s="128" t="s">
        <v>360</v>
      </c>
      <c r="F213" s="129" t="s">
        <v>361</v>
      </c>
      <c r="G213" s="130" t="s">
        <v>318</v>
      </c>
      <c r="H213" s="131">
        <v>339.21300000000002</v>
      </c>
      <c r="I213" s="132"/>
      <c r="J213" s="132">
        <f>ROUND(I213*H213,2)</f>
        <v>0</v>
      </c>
      <c r="K213" s="133"/>
      <c r="L213" s="28"/>
      <c r="M213" s="134" t="s">
        <v>1</v>
      </c>
      <c r="N213" s="135" t="s">
        <v>33</v>
      </c>
      <c r="O213" s="136">
        <v>0</v>
      </c>
      <c r="P213" s="136">
        <f>O213*H213</f>
        <v>0</v>
      </c>
      <c r="Q213" s="136">
        <v>0</v>
      </c>
      <c r="R213" s="136">
        <f>Q213*H213</f>
        <v>0</v>
      </c>
      <c r="S213" s="136">
        <v>0</v>
      </c>
      <c r="T213" s="137">
        <f>S213*H213</f>
        <v>0</v>
      </c>
      <c r="AR213" s="138" t="s">
        <v>173</v>
      </c>
      <c r="AT213" s="138" t="s">
        <v>127</v>
      </c>
      <c r="AU213" s="138" t="s">
        <v>76</v>
      </c>
      <c r="AY213" s="16" t="s">
        <v>124</v>
      </c>
      <c r="BE213" s="139">
        <f>IF(N213="základní",J213,0)</f>
        <v>0</v>
      </c>
      <c r="BF213" s="139">
        <f>IF(N213="snížená",J213,0)</f>
        <v>0</v>
      </c>
      <c r="BG213" s="139">
        <f>IF(N213="zákl. přenesená",J213,0)</f>
        <v>0</v>
      </c>
      <c r="BH213" s="139">
        <f>IF(N213="sníž. přenesená",J213,0)</f>
        <v>0</v>
      </c>
      <c r="BI213" s="139">
        <f>IF(N213="nulová",J213,0)</f>
        <v>0</v>
      </c>
      <c r="BJ213" s="16" t="s">
        <v>74</v>
      </c>
      <c r="BK213" s="139">
        <f>ROUND(I213*H213,2)</f>
        <v>0</v>
      </c>
      <c r="BL213" s="16" t="s">
        <v>173</v>
      </c>
      <c r="BM213" s="138" t="s">
        <v>362</v>
      </c>
    </row>
    <row r="214" spans="2:65" s="11" customFormat="1" ht="22.9" customHeight="1">
      <c r="B214" s="115"/>
      <c r="D214" s="116" t="s">
        <v>67</v>
      </c>
      <c r="E214" s="124" t="s">
        <v>363</v>
      </c>
      <c r="F214" s="124" t="s">
        <v>364</v>
      </c>
      <c r="J214" s="125">
        <f>BK214</f>
        <v>0</v>
      </c>
      <c r="L214" s="115"/>
      <c r="M214" s="119"/>
      <c r="P214" s="120">
        <f>SUM(P215:P219)</f>
        <v>0</v>
      </c>
      <c r="R214" s="120">
        <f>SUM(R215:R219)</f>
        <v>0</v>
      </c>
      <c r="T214" s="121">
        <f>SUM(T215:T219)</f>
        <v>0</v>
      </c>
      <c r="AR214" s="116" t="s">
        <v>76</v>
      </c>
      <c r="AT214" s="122" t="s">
        <v>67</v>
      </c>
      <c r="AU214" s="122" t="s">
        <v>74</v>
      </c>
      <c r="AY214" s="116" t="s">
        <v>124</v>
      </c>
      <c r="BK214" s="123">
        <f>SUM(BK215:BK219)</f>
        <v>0</v>
      </c>
    </row>
    <row r="215" spans="2:65" s="1" customFormat="1" ht="33" customHeight="1">
      <c r="B215" s="126"/>
      <c r="C215" s="127" t="s">
        <v>258</v>
      </c>
      <c r="D215" s="127" t="s">
        <v>127</v>
      </c>
      <c r="E215" s="128" t="s">
        <v>365</v>
      </c>
      <c r="F215" s="129" t="s">
        <v>366</v>
      </c>
      <c r="G215" s="130" t="s">
        <v>130</v>
      </c>
      <c r="H215" s="131">
        <v>2.4249999999999998</v>
      </c>
      <c r="I215" s="132"/>
      <c r="J215" s="132">
        <f>ROUND(I215*H215,2)</f>
        <v>0</v>
      </c>
      <c r="K215" s="133"/>
      <c r="L215" s="28"/>
      <c r="M215" s="134" t="s">
        <v>1</v>
      </c>
      <c r="N215" s="135" t="s">
        <v>33</v>
      </c>
      <c r="O215" s="136">
        <v>0</v>
      </c>
      <c r="P215" s="136">
        <f>O215*H215</f>
        <v>0</v>
      </c>
      <c r="Q215" s="136">
        <v>0</v>
      </c>
      <c r="R215" s="136">
        <f>Q215*H215</f>
        <v>0</v>
      </c>
      <c r="S215" s="136">
        <v>0</v>
      </c>
      <c r="T215" s="137">
        <f>S215*H215</f>
        <v>0</v>
      </c>
      <c r="AR215" s="138" t="s">
        <v>173</v>
      </c>
      <c r="AT215" s="138" t="s">
        <v>127</v>
      </c>
      <c r="AU215" s="138" t="s">
        <v>76</v>
      </c>
      <c r="AY215" s="16" t="s">
        <v>124</v>
      </c>
      <c r="BE215" s="139">
        <f>IF(N215="základní",J215,0)</f>
        <v>0</v>
      </c>
      <c r="BF215" s="139">
        <f>IF(N215="snížená",J215,0)</f>
        <v>0</v>
      </c>
      <c r="BG215" s="139">
        <f>IF(N215="zákl. přenesená",J215,0)</f>
        <v>0</v>
      </c>
      <c r="BH215" s="139">
        <f>IF(N215="sníž. přenesená",J215,0)</f>
        <v>0</v>
      </c>
      <c r="BI215" s="139">
        <f>IF(N215="nulová",J215,0)</f>
        <v>0</v>
      </c>
      <c r="BJ215" s="16" t="s">
        <v>74</v>
      </c>
      <c r="BK215" s="139">
        <f>ROUND(I215*H215,2)</f>
        <v>0</v>
      </c>
      <c r="BL215" s="16" t="s">
        <v>173</v>
      </c>
      <c r="BM215" s="138" t="s">
        <v>367</v>
      </c>
    </row>
    <row r="216" spans="2:65" s="12" customFormat="1">
      <c r="B216" s="140"/>
      <c r="D216" s="141" t="s">
        <v>132</v>
      </c>
      <c r="E216" s="142" t="s">
        <v>1</v>
      </c>
      <c r="F216" s="143" t="s">
        <v>526</v>
      </c>
      <c r="H216" s="144">
        <v>0.375</v>
      </c>
      <c r="L216" s="140"/>
      <c r="M216" s="145"/>
      <c r="T216" s="146"/>
      <c r="AT216" s="142" t="s">
        <v>132</v>
      </c>
      <c r="AU216" s="142" t="s">
        <v>76</v>
      </c>
      <c r="AV216" s="12" t="s">
        <v>76</v>
      </c>
      <c r="AW216" s="12" t="s">
        <v>25</v>
      </c>
      <c r="AX216" s="12" t="s">
        <v>68</v>
      </c>
      <c r="AY216" s="142" t="s">
        <v>124</v>
      </c>
    </row>
    <row r="217" spans="2:65" s="12" customFormat="1">
      <c r="B217" s="140"/>
      <c r="D217" s="141" t="s">
        <v>132</v>
      </c>
      <c r="E217" s="142" t="s">
        <v>1</v>
      </c>
      <c r="F217" s="143" t="s">
        <v>527</v>
      </c>
      <c r="H217" s="144">
        <v>2.0499999999999998</v>
      </c>
      <c r="L217" s="140"/>
      <c r="M217" s="145"/>
      <c r="T217" s="146"/>
      <c r="AT217" s="142" t="s">
        <v>132</v>
      </c>
      <c r="AU217" s="142" t="s">
        <v>76</v>
      </c>
      <c r="AV217" s="12" t="s">
        <v>76</v>
      </c>
      <c r="AW217" s="12" t="s">
        <v>25</v>
      </c>
      <c r="AX217" s="12" t="s">
        <v>68</v>
      </c>
      <c r="AY217" s="142" t="s">
        <v>124</v>
      </c>
    </row>
    <row r="218" spans="2:65" s="13" customFormat="1">
      <c r="B218" s="147"/>
      <c r="D218" s="141" t="s">
        <v>132</v>
      </c>
      <c r="E218" s="148" t="s">
        <v>1</v>
      </c>
      <c r="F218" s="149" t="s">
        <v>134</v>
      </c>
      <c r="H218" s="150">
        <v>2.4249999999999998</v>
      </c>
      <c r="L218" s="147"/>
      <c r="M218" s="151"/>
      <c r="T218" s="152"/>
      <c r="AT218" s="148" t="s">
        <v>132</v>
      </c>
      <c r="AU218" s="148" t="s">
        <v>76</v>
      </c>
      <c r="AV218" s="13" t="s">
        <v>131</v>
      </c>
      <c r="AW218" s="13" t="s">
        <v>25</v>
      </c>
      <c r="AX218" s="13" t="s">
        <v>74</v>
      </c>
      <c r="AY218" s="148" t="s">
        <v>124</v>
      </c>
    </row>
    <row r="219" spans="2:65" s="1" customFormat="1" ht="24.2" customHeight="1">
      <c r="B219" s="126"/>
      <c r="C219" s="127" t="s">
        <v>377</v>
      </c>
      <c r="D219" s="127" t="s">
        <v>127</v>
      </c>
      <c r="E219" s="128" t="s">
        <v>381</v>
      </c>
      <c r="F219" s="129" t="s">
        <v>382</v>
      </c>
      <c r="G219" s="130" t="s">
        <v>318</v>
      </c>
      <c r="H219" s="131">
        <v>335.66899999999998</v>
      </c>
      <c r="I219" s="132"/>
      <c r="J219" s="132">
        <f>ROUND(I219*H219,2)</f>
        <v>0</v>
      </c>
      <c r="K219" s="133"/>
      <c r="L219" s="28"/>
      <c r="M219" s="134" t="s">
        <v>1</v>
      </c>
      <c r="N219" s="135" t="s">
        <v>33</v>
      </c>
      <c r="O219" s="136">
        <v>0</v>
      </c>
      <c r="P219" s="136">
        <f>O219*H219</f>
        <v>0</v>
      </c>
      <c r="Q219" s="136">
        <v>0</v>
      </c>
      <c r="R219" s="136">
        <f>Q219*H219</f>
        <v>0</v>
      </c>
      <c r="S219" s="136">
        <v>0</v>
      </c>
      <c r="T219" s="137">
        <f>S219*H219</f>
        <v>0</v>
      </c>
      <c r="AR219" s="138" t="s">
        <v>173</v>
      </c>
      <c r="AT219" s="138" t="s">
        <v>127</v>
      </c>
      <c r="AU219" s="138" t="s">
        <v>76</v>
      </c>
      <c r="AY219" s="16" t="s">
        <v>124</v>
      </c>
      <c r="BE219" s="139">
        <f>IF(N219="základní",J219,0)</f>
        <v>0</v>
      </c>
      <c r="BF219" s="139">
        <f>IF(N219="snížená",J219,0)</f>
        <v>0</v>
      </c>
      <c r="BG219" s="139">
        <f>IF(N219="zákl. přenesená",J219,0)</f>
        <v>0</v>
      </c>
      <c r="BH219" s="139">
        <f>IF(N219="sníž. přenesená",J219,0)</f>
        <v>0</v>
      </c>
      <c r="BI219" s="139">
        <f>IF(N219="nulová",J219,0)</f>
        <v>0</v>
      </c>
      <c r="BJ219" s="16" t="s">
        <v>74</v>
      </c>
      <c r="BK219" s="139">
        <f>ROUND(I219*H219,2)</f>
        <v>0</v>
      </c>
      <c r="BL219" s="16" t="s">
        <v>173</v>
      </c>
      <c r="BM219" s="138" t="s">
        <v>380</v>
      </c>
    </row>
    <row r="220" spans="2:65" s="11" customFormat="1" ht="22.9" customHeight="1">
      <c r="B220" s="115"/>
      <c r="D220" s="116" t="s">
        <v>67</v>
      </c>
      <c r="E220" s="124" t="s">
        <v>470</v>
      </c>
      <c r="F220" s="124" t="s">
        <v>471</v>
      </c>
      <c r="J220" s="125">
        <f>BK220</f>
        <v>0</v>
      </c>
      <c r="L220" s="115"/>
      <c r="M220" s="119"/>
      <c r="P220" s="120">
        <f>SUM(P221:P233)</f>
        <v>3.9935999999999998</v>
      </c>
      <c r="R220" s="120">
        <f>SUM(R221:R233)</f>
        <v>7.6800000000000002E-3</v>
      </c>
      <c r="T220" s="121">
        <f>SUM(T221:T233)</f>
        <v>0</v>
      </c>
      <c r="AR220" s="116" t="s">
        <v>76</v>
      </c>
      <c r="AT220" s="122" t="s">
        <v>67</v>
      </c>
      <c r="AU220" s="122" t="s">
        <v>74</v>
      </c>
      <c r="AY220" s="116" t="s">
        <v>124</v>
      </c>
      <c r="BK220" s="123">
        <f>SUM(BK221:BK233)</f>
        <v>0</v>
      </c>
    </row>
    <row r="221" spans="2:65" s="1" customFormat="1" ht="24.2" customHeight="1">
      <c r="B221" s="126"/>
      <c r="C221" s="127" t="s">
        <v>263</v>
      </c>
      <c r="D221" s="127" t="s">
        <v>127</v>
      </c>
      <c r="E221" s="128" t="s">
        <v>472</v>
      </c>
      <c r="F221" s="129" t="s">
        <v>473</v>
      </c>
      <c r="G221" s="130" t="s">
        <v>130</v>
      </c>
      <c r="H221" s="131">
        <v>48.64</v>
      </c>
      <c r="I221" s="132"/>
      <c r="J221" s="132">
        <f>ROUND(I221*H221,2)</f>
        <v>0</v>
      </c>
      <c r="K221" s="133"/>
      <c r="L221" s="28"/>
      <c r="M221" s="134" t="s">
        <v>1</v>
      </c>
      <c r="N221" s="135" t="s">
        <v>33</v>
      </c>
      <c r="O221" s="136">
        <v>0</v>
      </c>
      <c r="P221" s="136">
        <f>O221*H221</f>
        <v>0</v>
      </c>
      <c r="Q221" s="136">
        <v>0</v>
      </c>
      <c r="R221" s="136">
        <f>Q221*H221</f>
        <v>0</v>
      </c>
      <c r="S221" s="136">
        <v>0</v>
      </c>
      <c r="T221" s="137">
        <f>S221*H221</f>
        <v>0</v>
      </c>
      <c r="AR221" s="138" t="s">
        <v>173</v>
      </c>
      <c r="AT221" s="138" t="s">
        <v>127</v>
      </c>
      <c r="AU221" s="138" t="s">
        <v>76</v>
      </c>
      <c r="AY221" s="16" t="s">
        <v>124</v>
      </c>
      <c r="BE221" s="139">
        <f>IF(N221="základní",J221,0)</f>
        <v>0</v>
      </c>
      <c r="BF221" s="139">
        <f>IF(N221="snížená",J221,0)</f>
        <v>0</v>
      </c>
      <c r="BG221" s="139">
        <f>IF(N221="zákl. přenesená",J221,0)</f>
        <v>0</v>
      </c>
      <c r="BH221" s="139">
        <f>IF(N221="sníž. přenesená",J221,0)</f>
        <v>0</v>
      </c>
      <c r="BI221" s="139">
        <f>IF(N221="nulová",J221,0)</f>
        <v>0</v>
      </c>
      <c r="BJ221" s="16" t="s">
        <v>74</v>
      </c>
      <c r="BK221" s="139">
        <f>ROUND(I221*H221,2)</f>
        <v>0</v>
      </c>
      <c r="BL221" s="16" t="s">
        <v>173</v>
      </c>
      <c r="BM221" s="138" t="s">
        <v>383</v>
      </c>
    </row>
    <row r="222" spans="2:65" s="14" customFormat="1">
      <c r="B222" s="163"/>
      <c r="D222" s="141" t="s">
        <v>132</v>
      </c>
      <c r="E222" s="164" t="s">
        <v>1</v>
      </c>
      <c r="F222" s="165" t="s">
        <v>475</v>
      </c>
      <c r="H222" s="164" t="s">
        <v>1</v>
      </c>
      <c r="L222" s="163"/>
      <c r="M222" s="166"/>
      <c r="T222" s="167"/>
      <c r="AT222" s="164" t="s">
        <v>132</v>
      </c>
      <c r="AU222" s="164" t="s">
        <v>76</v>
      </c>
      <c r="AV222" s="14" t="s">
        <v>74</v>
      </c>
      <c r="AW222" s="14" t="s">
        <v>25</v>
      </c>
      <c r="AX222" s="14" t="s">
        <v>68</v>
      </c>
      <c r="AY222" s="164" t="s">
        <v>124</v>
      </c>
    </row>
    <row r="223" spans="2:65" s="12" customFormat="1">
      <c r="B223" s="140"/>
      <c r="D223" s="141" t="s">
        <v>132</v>
      </c>
      <c r="E223" s="142" t="s">
        <v>1</v>
      </c>
      <c r="F223" s="143" t="s">
        <v>528</v>
      </c>
      <c r="H223" s="144">
        <v>38.4</v>
      </c>
      <c r="L223" s="140"/>
      <c r="M223" s="145"/>
      <c r="T223" s="146"/>
      <c r="AT223" s="142" t="s">
        <v>132</v>
      </c>
      <c r="AU223" s="142" t="s">
        <v>76</v>
      </c>
      <c r="AV223" s="12" t="s">
        <v>76</v>
      </c>
      <c r="AW223" s="12" t="s">
        <v>25</v>
      </c>
      <c r="AX223" s="12" t="s">
        <v>68</v>
      </c>
      <c r="AY223" s="142" t="s">
        <v>124</v>
      </c>
    </row>
    <row r="224" spans="2:65" s="14" customFormat="1">
      <c r="B224" s="163"/>
      <c r="D224" s="141" t="s">
        <v>132</v>
      </c>
      <c r="E224" s="164" t="s">
        <v>1</v>
      </c>
      <c r="F224" s="165" t="s">
        <v>478</v>
      </c>
      <c r="H224" s="164" t="s">
        <v>1</v>
      </c>
      <c r="L224" s="163"/>
      <c r="M224" s="166"/>
      <c r="T224" s="167"/>
      <c r="AT224" s="164" t="s">
        <v>132</v>
      </c>
      <c r="AU224" s="164" t="s">
        <v>76</v>
      </c>
      <c r="AV224" s="14" t="s">
        <v>74</v>
      </c>
      <c r="AW224" s="14" t="s">
        <v>25</v>
      </c>
      <c r="AX224" s="14" t="s">
        <v>68</v>
      </c>
      <c r="AY224" s="164" t="s">
        <v>124</v>
      </c>
    </row>
    <row r="225" spans="2:65" s="12" customFormat="1">
      <c r="B225" s="140"/>
      <c r="D225" s="141" t="s">
        <v>132</v>
      </c>
      <c r="E225" s="142" t="s">
        <v>1</v>
      </c>
      <c r="F225" s="143" t="s">
        <v>529</v>
      </c>
      <c r="H225" s="144">
        <v>10.24</v>
      </c>
      <c r="L225" s="140"/>
      <c r="M225" s="145"/>
      <c r="T225" s="146"/>
      <c r="AT225" s="142" t="s">
        <v>132</v>
      </c>
      <c r="AU225" s="142" t="s">
        <v>76</v>
      </c>
      <c r="AV225" s="12" t="s">
        <v>76</v>
      </c>
      <c r="AW225" s="12" t="s">
        <v>25</v>
      </c>
      <c r="AX225" s="12" t="s">
        <v>68</v>
      </c>
      <c r="AY225" s="142" t="s">
        <v>124</v>
      </c>
    </row>
    <row r="226" spans="2:65" s="13" customFormat="1">
      <c r="B226" s="147"/>
      <c r="D226" s="141" t="s">
        <v>132</v>
      </c>
      <c r="E226" s="148" t="s">
        <v>1</v>
      </c>
      <c r="F226" s="149" t="s">
        <v>134</v>
      </c>
      <c r="H226" s="150">
        <v>48.64</v>
      </c>
      <c r="L226" s="147"/>
      <c r="M226" s="151"/>
      <c r="T226" s="152"/>
      <c r="AT226" s="148" t="s">
        <v>132</v>
      </c>
      <c r="AU226" s="148" t="s">
        <v>76</v>
      </c>
      <c r="AV226" s="13" t="s">
        <v>131</v>
      </c>
      <c r="AW226" s="13" t="s">
        <v>25</v>
      </c>
      <c r="AX226" s="13" t="s">
        <v>74</v>
      </c>
      <c r="AY226" s="148" t="s">
        <v>124</v>
      </c>
    </row>
    <row r="227" spans="2:65" s="1" customFormat="1" ht="24.2" customHeight="1">
      <c r="B227" s="126"/>
      <c r="C227" s="127" t="s">
        <v>386</v>
      </c>
      <c r="D227" s="127" t="s">
        <v>127</v>
      </c>
      <c r="E227" s="128" t="s">
        <v>481</v>
      </c>
      <c r="F227" s="129" t="s">
        <v>482</v>
      </c>
      <c r="G227" s="130" t="s">
        <v>130</v>
      </c>
      <c r="H227" s="131">
        <v>48.64</v>
      </c>
      <c r="I227" s="132"/>
      <c r="J227" s="132">
        <f>ROUND(I227*H227,2)</f>
        <v>0</v>
      </c>
      <c r="K227" s="133"/>
      <c r="L227" s="28"/>
      <c r="M227" s="134" t="s">
        <v>1</v>
      </c>
      <c r="N227" s="135" t="s">
        <v>33</v>
      </c>
      <c r="O227" s="136">
        <v>0</v>
      </c>
      <c r="P227" s="136">
        <f>O227*H227</f>
        <v>0</v>
      </c>
      <c r="Q227" s="136">
        <v>0</v>
      </c>
      <c r="R227" s="136">
        <f>Q227*H227</f>
        <v>0</v>
      </c>
      <c r="S227" s="136">
        <v>0</v>
      </c>
      <c r="T227" s="137">
        <f>S227*H227</f>
        <v>0</v>
      </c>
      <c r="AR227" s="138" t="s">
        <v>173</v>
      </c>
      <c r="AT227" s="138" t="s">
        <v>127</v>
      </c>
      <c r="AU227" s="138" t="s">
        <v>76</v>
      </c>
      <c r="AY227" s="16" t="s">
        <v>124</v>
      </c>
      <c r="BE227" s="139">
        <f>IF(N227="základní",J227,0)</f>
        <v>0</v>
      </c>
      <c r="BF227" s="139">
        <f>IF(N227="snížená",J227,0)</f>
        <v>0</v>
      </c>
      <c r="BG227" s="139">
        <f>IF(N227="zákl. přenesená",J227,0)</f>
        <v>0</v>
      </c>
      <c r="BH227" s="139">
        <f>IF(N227="sníž. přenesená",J227,0)</f>
        <v>0</v>
      </c>
      <c r="BI227" s="139">
        <f>IF(N227="nulová",J227,0)</f>
        <v>0</v>
      </c>
      <c r="BJ227" s="16" t="s">
        <v>74</v>
      </c>
      <c r="BK227" s="139">
        <f>ROUND(I227*H227,2)</f>
        <v>0</v>
      </c>
      <c r="BL227" s="16" t="s">
        <v>173</v>
      </c>
      <c r="BM227" s="138" t="s">
        <v>389</v>
      </c>
    </row>
    <row r="228" spans="2:65" s="1" customFormat="1" ht="24.2" customHeight="1">
      <c r="B228" s="126"/>
      <c r="C228" s="127" t="s">
        <v>268</v>
      </c>
      <c r="D228" s="127" t="s">
        <v>127</v>
      </c>
      <c r="E228" s="128" t="s">
        <v>484</v>
      </c>
      <c r="F228" s="129" t="s">
        <v>485</v>
      </c>
      <c r="G228" s="130" t="s">
        <v>130</v>
      </c>
      <c r="H228" s="131">
        <v>10.24</v>
      </c>
      <c r="I228" s="132"/>
      <c r="J228" s="132">
        <f>ROUND(I228*H228,2)</f>
        <v>0</v>
      </c>
      <c r="K228" s="133"/>
      <c r="L228" s="28"/>
      <c r="M228" s="134" t="s">
        <v>1</v>
      </c>
      <c r="N228" s="135" t="s">
        <v>33</v>
      </c>
      <c r="O228" s="136">
        <v>0</v>
      </c>
      <c r="P228" s="136">
        <f>O228*H228</f>
        <v>0</v>
      </c>
      <c r="Q228" s="136">
        <v>0</v>
      </c>
      <c r="R228" s="136">
        <f>Q228*H228</f>
        <v>0</v>
      </c>
      <c r="S228" s="136">
        <v>0</v>
      </c>
      <c r="T228" s="137">
        <f>S228*H228</f>
        <v>0</v>
      </c>
      <c r="AR228" s="138" t="s">
        <v>173</v>
      </c>
      <c r="AT228" s="138" t="s">
        <v>127</v>
      </c>
      <c r="AU228" s="138" t="s">
        <v>76</v>
      </c>
      <c r="AY228" s="16" t="s">
        <v>124</v>
      </c>
      <c r="BE228" s="139">
        <f>IF(N228="základní",J228,0)</f>
        <v>0</v>
      </c>
      <c r="BF228" s="139">
        <f>IF(N228="snížená",J228,0)</f>
        <v>0</v>
      </c>
      <c r="BG228" s="139">
        <f>IF(N228="zákl. přenesená",J228,0)</f>
        <v>0</v>
      </c>
      <c r="BH228" s="139">
        <f>IF(N228="sníž. přenesená",J228,0)</f>
        <v>0</v>
      </c>
      <c r="BI228" s="139">
        <f>IF(N228="nulová",J228,0)</f>
        <v>0</v>
      </c>
      <c r="BJ228" s="16" t="s">
        <v>74</v>
      </c>
      <c r="BK228" s="139">
        <f>ROUND(I228*H228,2)</f>
        <v>0</v>
      </c>
      <c r="BL228" s="16" t="s">
        <v>173</v>
      </c>
      <c r="BM228" s="138" t="s">
        <v>392</v>
      </c>
    </row>
    <row r="229" spans="2:65" s="14" customFormat="1">
      <c r="B229" s="163"/>
      <c r="D229" s="141" t="s">
        <v>132</v>
      </c>
      <c r="E229" s="164" t="s">
        <v>1</v>
      </c>
      <c r="F229" s="165" t="s">
        <v>478</v>
      </c>
      <c r="H229" s="164" t="s">
        <v>1</v>
      </c>
      <c r="L229" s="163"/>
      <c r="M229" s="166"/>
      <c r="T229" s="167"/>
      <c r="AT229" s="164" t="s">
        <v>132</v>
      </c>
      <c r="AU229" s="164" t="s">
        <v>76</v>
      </c>
      <c r="AV229" s="14" t="s">
        <v>74</v>
      </c>
      <c r="AW229" s="14" t="s">
        <v>25</v>
      </c>
      <c r="AX229" s="14" t="s">
        <v>68</v>
      </c>
      <c r="AY229" s="164" t="s">
        <v>124</v>
      </c>
    </row>
    <row r="230" spans="2:65" s="12" customFormat="1">
      <c r="B230" s="140"/>
      <c r="D230" s="141" t="s">
        <v>132</v>
      </c>
      <c r="E230" s="142" t="s">
        <v>1</v>
      </c>
      <c r="F230" s="143" t="s">
        <v>529</v>
      </c>
      <c r="H230" s="144">
        <v>10.24</v>
      </c>
      <c r="L230" s="140"/>
      <c r="M230" s="145"/>
      <c r="T230" s="146"/>
      <c r="AT230" s="142" t="s">
        <v>132</v>
      </c>
      <c r="AU230" s="142" t="s">
        <v>76</v>
      </c>
      <c r="AV230" s="12" t="s">
        <v>76</v>
      </c>
      <c r="AW230" s="12" t="s">
        <v>25</v>
      </c>
      <c r="AX230" s="12" t="s">
        <v>74</v>
      </c>
      <c r="AY230" s="142" t="s">
        <v>124</v>
      </c>
    </row>
    <row r="231" spans="2:65" s="1" customFormat="1" ht="16.5" customHeight="1">
      <c r="B231" s="126"/>
      <c r="C231" s="127" t="s">
        <v>393</v>
      </c>
      <c r="D231" s="127" t="s">
        <v>127</v>
      </c>
      <c r="E231" s="128" t="s">
        <v>530</v>
      </c>
      <c r="F231" s="129" t="s">
        <v>531</v>
      </c>
      <c r="G231" s="130" t="s">
        <v>130</v>
      </c>
      <c r="H231" s="131">
        <v>38.4</v>
      </c>
      <c r="I231" s="132"/>
      <c r="J231" s="132">
        <f>ROUND(I231*H231,2)</f>
        <v>0</v>
      </c>
      <c r="K231" s="133"/>
      <c r="L231" s="28"/>
      <c r="M231" s="134" t="s">
        <v>1</v>
      </c>
      <c r="N231" s="135" t="s">
        <v>33</v>
      </c>
      <c r="O231" s="136">
        <v>0.104</v>
      </c>
      <c r="P231" s="136">
        <f>O231*H231</f>
        <v>3.9935999999999998</v>
      </c>
      <c r="Q231" s="136">
        <v>2.0000000000000001E-4</v>
      </c>
      <c r="R231" s="136">
        <f>Q231*H231</f>
        <v>7.6800000000000002E-3</v>
      </c>
      <c r="S231" s="136">
        <v>0</v>
      </c>
      <c r="T231" s="137">
        <f>S231*H231</f>
        <v>0</v>
      </c>
      <c r="AR231" s="138" t="s">
        <v>173</v>
      </c>
      <c r="AT231" s="138" t="s">
        <v>127</v>
      </c>
      <c r="AU231" s="138" t="s">
        <v>76</v>
      </c>
      <c r="AY231" s="16" t="s">
        <v>124</v>
      </c>
      <c r="BE231" s="139">
        <f>IF(N231="základní",J231,0)</f>
        <v>0</v>
      </c>
      <c r="BF231" s="139">
        <f>IF(N231="snížená",J231,0)</f>
        <v>0</v>
      </c>
      <c r="BG231" s="139">
        <f>IF(N231="zákl. přenesená",J231,0)</f>
        <v>0</v>
      </c>
      <c r="BH231" s="139">
        <f>IF(N231="sníž. přenesená",J231,0)</f>
        <v>0</v>
      </c>
      <c r="BI231" s="139">
        <f>IF(N231="nulová",J231,0)</f>
        <v>0</v>
      </c>
      <c r="BJ231" s="16" t="s">
        <v>74</v>
      </c>
      <c r="BK231" s="139">
        <f>ROUND(I231*H231,2)</f>
        <v>0</v>
      </c>
      <c r="BL231" s="16" t="s">
        <v>173</v>
      </c>
      <c r="BM231" s="138" t="s">
        <v>532</v>
      </c>
    </row>
    <row r="232" spans="2:65" s="14" customFormat="1">
      <c r="B232" s="163"/>
      <c r="D232" s="141" t="s">
        <v>132</v>
      </c>
      <c r="E232" s="164" t="s">
        <v>1</v>
      </c>
      <c r="F232" s="165" t="s">
        <v>475</v>
      </c>
      <c r="H232" s="164" t="s">
        <v>1</v>
      </c>
      <c r="L232" s="163"/>
      <c r="M232" s="166"/>
      <c r="T232" s="167"/>
      <c r="AT232" s="164" t="s">
        <v>132</v>
      </c>
      <c r="AU232" s="164" t="s">
        <v>76</v>
      </c>
      <c r="AV232" s="14" t="s">
        <v>74</v>
      </c>
      <c r="AW232" s="14" t="s">
        <v>25</v>
      </c>
      <c r="AX232" s="14" t="s">
        <v>68</v>
      </c>
      <c r="AY232" s="164" t="s">
        <v>124</v>
      </c>
    </row>
    <row r="233" spans="2:65" s="12" customFormat="1">
      <c r="B233" s="140"/>
      <c r="D233" s="141" t="s">
        <v>132</v>
      </c>
      <c r="E233" s="142" t="s">
        <v>1</v>
      </c>
      <c r="F233" s="143" t="s">
        <v>528</v>
      </c>
      <c r="H233" s="144">
        <v>38.4</v>
      </c>
      <c r="L233" s="140"/>
      <c r="M233" s="172"/>
      <c r="N233" s="173"/>
      <c r="O233" s="173"/>
      <c r="P233" s="173"/>
      <c r="Q233" s="173"/>
      <c r="R233" s="173"/>
      <c r="S233" s="173"/>
      <c r="T233" s="174"/>
      <c r="AT233" s="142" t="s">
        <v>132</v>
      </c>
      <c r="AU233" s="142" t="s">
        <v>76</v>
      </c>
      <c r="AV233" s="12" t="s">
        <v>76</v>
      </c>
      <c r="AW233" s="12" t="s">
        <v>25</v>
      </c>
      <c r="AX233" s="12" t="s">
        <v>74</v>
      </c>
      <c r="AY233" s="142" t="s">
        <v>124</v>
      </c>
    </row>
    <row r="234" spans="2:65" s="1" customFormat="1" ht="6.95" customHeight="1">
      <c r="B234" s="40"/>
      <c r="C234" s="41"/>
      <c r="D234" s="41"/>
      <c r="E234" s="41"/>
      <c r="F234" s="41"/>
      <c r="G234" s="41"/>
      <c r="H234" s="41"/>
      <c r="I234" s="41"/>
      <c r="J234" s="41"/>
      <c r="K234" s="41"/>
      <c r="L234" s="28"/>
    </row>
  </sheetData>
  <autoFilter ref="C124:K233" xr:uid="{00000000-0009-0000-0000-000007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20"/>
  <sheetViews>
    <sheetView showGridLines="0" topLeftCell="A98" workbookViewId="0">
      <selection activeCell="I119" sqref="I11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7" t="s">
        <v>5</v>
      </c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82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76</v>
      </c>
    </row>
    <row r="4" spans="2:46" ht="24.95" customHeight="1">
      <c r="B4" s="19"/>
      <c r="D4" s="20" t="s">
        <v>89</v>
      </c>
      <c r="L4" s="19"/>
      <c r="M4" s="82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13</v>
      </c>
      <c r="L6" s="19"/>
    </row>
    <row r="7" spans="2:46" ht="16.5" customHeight="1">
      <c r="B7" s="19"/>
      <c r="E7" s="232" t="str">
        <f>'Rekapitulace stavby'!K6</f>
        <v>Sako Brno</v>
      </c>
      <c r="F7" s="233"/>
      <c r="G7" s="233"/>
      <c r="H7" s="233"/>
      <c r="L7" s="19"/>
    </row>
    <row r="8" spans="2:46" s="1" customFormat="1" ht="12" customHeight="1">
      <c r="B8" s="28"/>
      <c r="D8" s="25" t="s">
        <v>90</v>
      </c>
      <c r="L8" s="28"/>
    </row>
    <row r="9" spans="2:46" s="1" customFormat="1" ht="30.6" customHeight="1">
      <c r="B9" s="28"/>
      <c r="E9" s="203" t="s">
        <v>851</v>
      </c>
      <c r="F9" s="231"/>
      <c r="G9" s="231"/>
      <c r="H9" s="231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5" t="s">
        <v>15</v>
      </c>
      <c r="F11" s="23" t="s">
        <v>1</v>
      </c>
      <c r="I11" s="25" t="s">
        <v>16</v>
      </c>
      <c r="J11" s="23" t="s">
        <v>1</v>
      </c>
      <c r="L11" s="28"/>
    </row>
    <row r="12" spans="2:46" s="1" customFormat="1" ht="12" customHeight="1">
      <c r="B12" s="28"/>
      <c r="D12" s="25" t="s">
        <v>17</v>
      </c>
      <c r="F12" s="23" t="s">
        <v>18</v>
      </c>
      <c r="I12" s="25" t="s">
        <v>19</v>
      </c>
      <c r="J12" s="48"/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5" t="s">
        <v>20</v>
      </c>
      <c r="I14" s="25" t="s">
        <v>21</v>
      </c>
      <c r="J14" s="23" t="str">
        <f>IF('Rekapitulace stavby'!AN10="","",'Rekapitulace stavby'!AN10)</f>
        <v/>
      </c>
      <c r="L14" s="28"/>
    </row>
    <row r="15" spans="2:46" s="1" customFormat="1" ht="18" customHeight="1">
      <c r="B15" s="28"/>
      <c r="E15" s="23" t="str">
        <f>IF('Rekapitulace stavby'!E11="","",'Rekapitulace stavby'!E11)</f>
        <v xml:space="preserve"> </v>
      </c>
      <c r="I15" s="25" t="s">
        <v>22</v>
      </c>
      <c r="J15" s="23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5" t="s">
        <v>23</v>
      </c>
      <c r="I17" s="25" t="s">
        <v>21</v>
      </c>
      <c r="J17" s="23" t="str">
        <f>'Rekapitulace stavby'!AN13</f>
        <v/>
      </c>
      <c r="L17" s="28"/>
    </row>
    <row r="18" spans="2:12" s="1" customFormat="1" ht="18" customHeight="1">
      <c r="B18" s="28"/>
      <c r="E18" s="219" t="str">
        <f>'Rekapitulace stavby'!E14</f>
        <v xml:space="preserve"> </v>
      </c>
      <c r="F18" s="219"/>
      <c r="G18" s="219"/>
      <c r="H18" s="219"/>
      <c r="I18" s="25" t="s">
        <v>22</v>
      </c>
      <c r="J18" s="23" t="str">
        <f>'Rekapitulace stavby'!AN14</f>
        <v/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5" t="s">
        <v>24</v>
      </c>
      <c r="I20" s="25" t="s">
        <v>21</v>
      </c>
      <c r="J20" s="23" t="str">
        <f>IF('Rekapitulace stavby'!AN16="","",'Rekapitulace stavby'!AN16)</f>
        <v/>
      </c>
      <c r="L20" s="28"/>
    </row>
    <row r="21" spans="2:12" s="1" customFormat="1" ht="18" customHeight="1">
      <c r="B21" s="28"/>
      <c r="E21" s="23" t="str">
        <f>IF('Rekapitulace stavby'!E17="","",'Rekapitulace stavby'!E17)</f>
        <v xml:space="preserve"> </v>
      </c>
      <c r="I21" s="25" t="s">
        <v>22</v>
      </c>
      <c r="J21" s="23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5" t="s">
        <v>26</v>
      </c>
      <c r="I23" s="25" t="s">
        <v>21</v>
      </c>
      <c r="J23" s="23" t="str">
        <f>IF('Rekapitulace stavby'!AN19="","",'Rekapitulace stavby'!AN19)</f>
        <v/>
      </c>
      <c r="L23" s="28"/>
    </row>
    <row r="24" spans="2:12" s="1" customFormat="1" ht="18" customHeight="1">
      <c r="B24" s="28"/>
      <c r="E24" s="23" t="str">
        <f>IF('Rekapitulace stavby'!E20="","",'Rekapitulace stavby'!E20)</f>
        <v xml:space="preserve"> </v>
      </c>
      <c r="I24" s="25" t="s">
        <v>22</v>
      </c>
      <c r="J24" s="23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5" t="s">
        <v>27</v>
      </c>
      <c r="L26" s="28"/>
    </row>
    <row r="27" spans="2:12" s="7" customFormat="1" ht="16.5" customHeight="1">
      <c r="B27" s="83"/>
      <c r="E27" s="221" t="s">
        <v>1</v>
      </c>
      <c r="F27" s="221"/>
      <c r="G27" s="221"/>
      <c r="H27" s="221"/>
      <c r="L27" s="83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4" t="s">
        <v>28</v>
      </c>
      <c r="J30" s="62">
        <f>ROUND(J117,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30</v>
      </c>
      <c r="I32" s="31" t="s">
        <v>29</v>
      </c>
      <c r="J32" s="31" t="s">
        <v>31</v>
      </c>
      <c r="L32" s="28"/>
    </row>
    <row r="33" spans="2:12" s="1" customFormat="1" ht="14.45" customHeight="1">
      <c r="B33" s="28"/>
      <c r="D33" s="51" t="s">
        <v>32</v>
      </c>
      <c r="E33" s="25" t="s">
        <v>33</v>
      </c>
      <c r="F33" s="85">
        <f>ROUND((SUM(BE117:BE119)),  2)</f>
        <v>0</v>
      </c>
      <c r="I33" s="86">
        <v>0.21</v>
      </c>
      <c r="J33" s="85">
        <f>ROUND(((SUM(BE117:BE119))*I33),  2)</f>
        <v>0</v>
      </c>
      <c r="L33" s="28"/>
    </row>
    <row r="34" spans="2:12" s="1" customFormat="1" ht="14.45" customHeight="1">
      <c r="B34" s="28"/>
      <c r="E34" s="25" t="s">
        <v>34</v>
      </c>
      <c r="F34" s="85">
        <f>ROUND((SUM(BF117:BF119)),  2)</f>
        <v>0</v>
      </c>
      <c r="I34" s="86">
        <v>0.12</v>
      </c>
      <c r="J34" s="85">
        <f>ROUND(((SUM(BF117:BF119))*I34),  2)</f>
        <v>0</v>
      </c>
      <c r="L34" s="28"/>
    </row>
    <row r="35" spans="2:12" s="1" customFormat="1" ht="14.45" hidden="1" customHeight="1">
      <c r="B35" s="28"/>
      <c r="E35" s="25" t="s">
        <v>35</v>
      </c>
      <c r="F35" s="85">
        <f>ROUND((SUM(BG117:BG119)),  2)</f>
        <v>0</v>
      </c>
      <c r="I35" s="86">
        <v>0.21</v>
      </c>
      <c r="J35" s="85">
        <f>0</f>
        <v>0</v>
      </c>
      <c r="L35" s="28"/>
    </row>
    <row r="36" spans="2:12" s="1" customFormat="1" ht="14.45" hidden="1" customHeight="1">
      <c r="B36" s="28"/>
      <c r="E36" s="25" t="s">
        <v>36</v>
      </c>
      <c r="F36" s="85">
        <f>ROUND((SUM(BH117:BH119)),  2)</f>
        <v>0</v>
      </c>
      <c r="I36" s="86">
        <v>0.12</v>
      </c>
      <c r="J36" s="85">
        <f>0</f>
        <v>0</v>
      </c>
      <c r="L36" s="28"/>
    </row>
    <row r="37" spans="2:12" s="1" customFormat="1" ht="14.45" hidden="1" customHeight="1">
      <c r="B37" s="28"/>
      <c r="E37" s="25" t="s">
        <v>37</v>
      </c>
      <c r="F37" s="85">
        <f>ROUND((SUM(BI117:BI119)),  2)</f>
        <v>0</v>
      </c>
      <c r="I37" s="86">
        <v>0</v>
      </c>
      <c r="J37" s="85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7"/>
      <c r="D39" s="88" t="s">
        <v>38</v>
      </c>
      <c r="E39" s="53"/>
      <c r="F39" s="53"/>
      <c r="G39" s="89" t="s">
        <v>39</v>
      </c>
      <c r="H39" s="90" t="s">
        <v>40</v>
      </c>
      <c r="I39" s="53"/>
      <c r="J39" s="91">
        <f>SUM(J30:J37)</f>
        <v>0</v>
      </c>
      <c r="K39" s="92"/>
      <c r="L39" s="28"/>
    </row>
    <row r="40" spans="2:12" s="1" customFormat="1" ht="14.45" customHeight="1">
      <c r="B40" s="28"/>
      <c r="L40" s="28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43</v>
      </c>
      <c r="E61" s="30"/>
      <c r="F61" s="93" t="s">
        <v>44</v>
      </c>
      <c r="G61" s="39" t="s">
        <v>43</v>
      </c>
      <c r="H61" s="30"/>
      <c r="I61" s="30"/>
      <c r="J61" s="94" t="s">
        <v>44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45</v>
      </c>
      <c r="E65" s="38"/>
      <c r="F65" s="38"/>
      <c r="G65" s="37" t="s">
        <v>46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43</v>
      </c>
      <c r="E76" s="30"/>
      <c r="F76" s="93" t="s">
        <v>44</v>
      </c>
      <c r="G76" s="39" t="s">
        <v>43</v>
      </c>
      <c r="H76" s="30"/>
      <c r="I76" s="30"/>
      <c r="J76" s="94" t="s">
        <v>44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20" t="s">
        <v>91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5" t="s">
        <v>13</v>
      </c>
      <c r="L84" s="28"/>
    </row>
    <row r="85" spans="2:47" s="1" customFormat="1" ht="16.5" customHeight="1">
      <c r="B85" s="28"/>
      <c r="E85" s="232" t="str">
        <f>E7</f>
        <v>Sako Brno</v>
      </c>
      <c r="F85" s="233"/>
      <c r="G85" s="233"/>
      <c r="H85" s="233"/>
      <c r="L85" s="28"/>
    </row>
    <row r="86" spans="2:47" s="1" customFormat="1" ht="12" customHeight="1">
      <c r="B86" s="28"/>
      <c r="C86" s="25" t="s">
        <v>90</v>
      </c>
      <c r="L86" s="28"/>
    </row>
    <row r="87" spans="2:47" s="1" customFormat="1" ht="29.45" customHeight="1">
      <c r="B87" s="28"/>
      <c r="E87" s="203" t="str">
        <f>E9</f>
        <v xml:space="preserve">SO05 - Myčka vozidel
D.2.4.4 Zařízení silnoproudé elektrotechniky a bleskosvody </v>
      </c>
      <c r="F87" s="231"/>
      <c r="G87" s="231"/>
      <c r="H87" s="231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5" t="s">
        <v>17</v>
      </c>
      <c r="F89" s="23" t="str">
        <f>F12</f>
        <v xml:space="preserve"> </v>
      </c>
      <c r="I89" s="25" t="s">
        <v>19</v>
      </c>
      <c r="J89" s="48" t="str">
        <f>IF(J12="","",J12)</f>
        <v/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5" t="s">
        <v>20</v>
      </c>
      <c r="F91" s="23" t="str">
        <f>E15</f>
        <v xml:space="preserve"> </v>
      </c>
      <c r="I91" s="25" t="s">
        <v>24</v>
      </c>
      <c r="J91" s="26" t="str">
        <f>E21</f>
        <v xml:space="preserve"> </v>
      </c>
      <c r="L91" s="28"/>
    </row>
    <row r="92" spans="2:47" s="1" customFormat="1" ht="15.2" customHeight="1">
      <c r="B92" s="28"/>
      <c r="C92" s="25" t="s">
        <v>23</v>
      </c>
      <c r="F92" s="23" t="str">
        <f>IF(E18="","",E18)</f>
        <v xml:space="preserve"> </v>
      </c>
      <c r="I92" s="25" t="s">
        <v>26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5" t="s">
        <v>92</v>
      </c>
      <c r="D94" s="87"/>
      <c r="E94" s="87"/>
      <c r="F94" s="87"/>
      <c r="G94" s="87"/>
      <c r="H94" s="87"/>
      <c r="I94" s="87"/>
      <c r="J94" s="96" t="s">
        <v>93</v>
      </c>
      <c r="K94" s="87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7" t="s">
        <v>94</v>
      </c>
      <c r="J96" s="62">
        <f>J117</f>
        <v>0</v>
      </c>
      <c r="L96" s="28"/>
      <c r="AU96" s="16" t="s">
        <v>95</v>
      </c>
    </row>
    <row r="97" spans="2:12" s="8" customFormat="1" ht="24.95" customHeight="1">
      <c r="B97" s="98"/>
      <c r="D97" s="99" t="s">
        <v>576</v>
      </c>
      <c r="E97" s="100"/>
      <c r="F97" s="100"/>
      <c r="G97" s="100"/>
      <c r="H97" s="100"/>
      <c r="I97" s="100"/>
      <c r="J97" s="101">
        <f>J118</f>
        <v>0</v>
      </c>
      <c r="L97" s="98"/>
    </row>
    <row r="98" spans="2:12" s="1" customFormat="1" ht="21.75" customHeight="1">
      <c r="B98" s="28"/>
      <c r="L98" s="28"/>
    </row>
    <row r="99" spans="2:12" s="1" customFormat="1" ht="6.95" customHeight="1"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28"/>
    </row>
    <row r="103" spans="2:12" s="1" customFormat="1" ht="6.95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28"/>
    </row>
    <row r="104" spans="2:12" s="1" customFormat="1" ht="24.95" customHeight="1">
      <c r="B104" s="28"/>
      <c r="C104" s="20" t="s">
        <v>109</v>
      </c>
      <c r="L104" s="28"/>
    </row>
    <row r="105" spans="2:12" s="1" customFormat="1" ht="6.95" customHeight="1">
      <c r="B105" s="28"/>
      <c r="L105" s="28"/>
    </row>
    <row r="106" spans="2:12" s="1" customFormat="1" ht="12" customHeight="1">
      <c r="B106" s="28"/>
      <c r="C106" s="25" t="s">
        <v>13</v>
      </c>
      <c r="L106" s="28"/>
    </row>
    <row r="107" spans="2:12" s="1" customFormat="1" ht="16.5" customHeight="1">
      <c r="B107" s="28"/>
      <c r="E107" s="232" t="str">
        <f>E7</f>
        <v>Sako Brno</v>
      </c>
      <c r="F107" s="233"/>
      <c r="G107" s="233"/>
      <c r="H107" s="233"/>
      <c r="L107" s="28"/>
    </row>
    <row r="108" spans="2:12" s="1" customFormat="1" ht="12" customHeight="1">
      <c r="B108" s="28"/>
      <c r="C108" s="25" t="s">
        <v>90</v>
      </c>
      <c r="L108" s="28"/>
    </row>
    <row r="109" spans="2:12" s="1" customFormat="1" ht="29.45" customHeight="1">
      <c r="B109" s="28"/>
      <c r="E109" s="203" t="str">
        <f>E9</f>
        <v xml:space="preserve">SO05 - Myčka vozidel
D.2.4.4 Zařízení silnoproudé elektrotechniky a bleskosvody </v>
      </c>
      <c r="F109" s="231"/>
      <c r="G109" s="231"/>
      <c r="H109" s="231"/>
      <c r="L109" s="28"/>
    </row>
    <row r="110" spans="2:12" s="1" customFormat="1" ht="6.95" customHeight="1">
      <c r="B110" s="28"/>
      <c r="L110" s="28"/>
    </row>
    <row r="111" spans="2:12" s="1" customFormat="1" ht="12" customHeight="1">
      <c r="B111" s="28"/>
      <c r="C111" s="25" t="s">
        <v>17</v>
      </c>
      <c r="F111" s="23" t="str">
        <f>F12</f>
        <v xml:space="preserve"> </v>
      </c>
      <c r="I111" s="25" t="s">
        <v>19</v>
      </c>
      <c r="J111" s="48" t="str">
        <f>IF(J12="","",J12)</f>
        <v/>
      </c>
      <c r="L111" s="28"/>
    </row>
    <row r="112" spans="2:12" s="1" customFormat="1" ht="6.95" customHeight="1">
      <c r="B112" s="28"/>
      <c r="L112" s="28"/>
    </row>
    <row r="113" spans="2:65" s="1" customFormat="1" ht="15.2" customHeight="1">
      <c r="B113" s="28"/>
      <c r="C113" s="25" t="s">
        <v>20</v>
      </c>
      <c r="F113" s="23" t="str">
        <f>E15</f>
        <v xml:space="preserve"> </v>
      </c>
      <c r="I113" s="25" t="s">
        <v>24</v>
      </c>
      <c r="J113" s="26" t="str">
        <f>E21</f>
        <v xml:space="preserve"> </v>
      </c>
      <c r="L113" s="28"/>
    </row>
    <row r="114" spans="2:65" s="1" customFormat="1" ht="15.2" customHeight="1">
      <c r="B114" s="28"/>
      <c r="C114" s="25" t="s">
        <v>23</v>
      </c>
      <c r="F114" s="23" t="str">
        <f>IF(E18="","",E18)</f>
        <v xml:space="preserve"> </v>
      </c>
      <c r="I114" s="25" t="s">
        <v>26</v>
      </c>
      <c r="J114" s="26" t="str">
        <f>E24</f>
        <v xml:space="preserve"> </v>
      </c>
      <c r="L114" s="28"/>
    </row>
    <row r="115" spans="2:65" s="1" customFormat="1" ht="10.35" customHeight="1">
      <c r="B115" s="28"/>
      <c r="L115" s="28"/>
    </row>
    <row r="116" spans="2:65" s="10" customFormat="1" ht="29.25" customHeight="1">
      <c r="B116" s="106"/>
      <c r="C116" s="107" t="s">
        <v>110</v>
      </c>
      <c r="D116" s="108" t="s">
        <v>53</v>
      </c>
      <c r="E116" s="108" t="s">
        <v>49</v>
      </c>
      <c r="F116" s="108" t="s">
        <v>50</v>
      </c>
      <c r="G116" s="108" t="s">
        <v>111</v>
      </c>
      <c r="H116" s="108" t="s">
        <v>112</v>
      </c>
      <c r="I116" s="108" t="s">
        <v>113</v>
      </c>
      <c r="J116" s="109" t="s">
        <v>93</v>
      </c>
      <c r="K116" s="110" t="s">
        <v>114</v>
      </c>
      <c r="L116" s="106"/>
      <c r="M116" s="55" t="s">
        <v>1</v>
      </c>
      <c r="N116" s="56" t="s">
        <v>32</v>
      </c>
      <c r="O116" s="56" t="s">
        <v>115</v>
      </c>
      <c r="P116" s="56" t="s">
        <v>116</v>
      </c>
      <c r="Q116" s="56" t="s">
        <v>117</v>
      </c>
      <c r="R116" s="56" t="s">
        <v>118</v>
      </c>
      <c r="S116" s="56" t="s">
        <v>119</v>
      </c>
      <c r="T116" s="57" t="s">
        <v>120</v>
      </c>
    </row>
    <row r="117" spans="2:65" s="1" customFormat="1" ht="22.9" customHeight="1">
      <c r="B117" s="28"/>
      <c r="C117" s="60" t="s">
        <v>121</v>
      </c>
      <c r="J117" s="111">
        <f>BK117</f>
        <v>0</v>
      </c>
      <c r="L117" s="28"/>
      <c r="M117" s="58"/>
      <c r="N117" s="49"/>
      <c r="O117" s="49"/>
      <c r="P117" s="112">
        <f>P118</f>
        <v>0</v>
      </c>
      <c r="Q117" s="49"/>
      <c r="R117" s="112">
        <f>R118</f>
        <v>0</v>
      </c>
      <c r="S117" s="49"/>
      <c r="T117" s="113">
        <f>T118</f>
        <v>0</v>
      </c>
      <c r="AT117" s="16" t="s">
        <v>67</v>
      </c>
      <c r="AU117" s="16" t="s">
        <v>95</v>
      </c>
      <c r="BK117" s="114">
        <f>BK118</f>
        <v>0</v>
      </c>
    </row>
    <row r="118" spans="2:65" s="11" customFormat="1" ht="25.9" customHeight="1">
      <c r="B118" s="115"/>
      <c r="D118" s="116" t="s">
        <v>67</v>
      </c>
      <c r="E118" s="117" t="s">
        <v>577</v>
      </c>
      <c r="F118" s="117" t="s">
        <v>578</v>
      </c>
      <c r="J118" s="118">
        <f>BK118</f>
        <v>0</v>
      </c>
      <c r="L118" s="115"/>
      <c r="M118" s="119"/>
      <c r="P118" s="120">
        <f>P119</f>
        <v>0</v>
      </c>
      <c r="R118" s="120">
        <f>R119</f>
        <v>0</v>
      </c>
      <c r="T118" s="121">
        <f>T119</f>
        <v>0</v>
      </c>
      <c r="AR118" s="116" t="s">
        <v>74</v>
      </c>
      <c r="AT118" s="122" t="s">
        <v>67</v>
      </c>
      <c r="AU118" s="122" t="s">
        <v>68</v>
      </c>
      <c r="AY118" s="116" t="s">
        <v>124</v>
      </c>
      <c r="BK118" s="123">
        <f>BK119</f>
        <v>0</v>
      </c>
    </row>
    <row r="119" spans="2:65" s="1" customFormat="1" ht="16.5" customHeight="1">
      <c r="B119" s="126"/>
      <c r="C119" s="127" t="s">
        <v>74</v>
      </c>
      <c r="D119" s="127" t="s">
        <v>127</v>
      </c>
      <c r="E119" s="128" t="s">
        <v>579</v>
      </c>
      <c r="F119" s="129" t="s">
        <v>580</v>
      </c>
      <c r="G119" s="130" t="s">
        <v>325</v>
      </c>
      <c r="H119" s="131">
        <v>1</v>
      </c>
      <c r="I119" s="132"/>
      <c r="J119" s="132">
        <f>ROUND(I119*H119,2)</f>
        <v>0</v>
      </c>
      <c r="K119" s="133"/>
      <c r="L119" s="28"/>
      <c r="M119" s="168" t="s">
        <v>1</v>
      </c>
      <c r="N119" s="169" t="s">
        <v>33</v>
      </c>
      <c r="O119" s="170">
        <v>0</v>
      </c>
      <c r="P119" s="170">
        <f>O119*H119</f>
        <v>0</v>
      </c>
      <c r="Q119" s="170">
        <v>0</v>
      </c>
      <c r="R119" s="170">
        <f>Q119*H119</f>
        <v>0</v>
      </c>
      <c r="S119" s="170">
        <v>0</v>
      </c>
      <c r="T119" s="171">
        <f>S119*H119</f>
        <v>0</v>
      </c>
      <c r="AR119" s="138" t="s">
        <v>131</v>
      </c>
      <c r="AT119" s="138" t="s">
        <v>127</v>
      </c>
      <c r="AU119" s="138" t="s">
        <v>74</v>
      </c>
      <c r="AY119" s="16" t="s">
        <v>124</v>
      </c>
      <c r="BE119" s="139">
        <f>IF(N119="základní",J119,0)</f>
        <v>0</v>
      </c>
      <c r="BF119" s="139">
        <f>IF(N119="snížená",J119,0)</f>
        <v>0</v>
      </c>
      <c r="BG119" s="139">
        <f>IF(N119="zákl. přenesená",J119,0)</f>
        <v>0</v>
      </c>
      <c r="BH119" s="139">
        <f>IF(N119="sníž. přenesená",J119,0)</f>
        <v>0</v>
      </c>
      <c r="BI119" s="139">
        <f>IF(N119="nulová",J119,0)</f>
        <v>0</v>
      </c>
      <c r="BJ119" s="16" t="s">
        <v>74</v>
      </c>
      <c r="BK119" s="139">
        <f>ROUND(I119*H119,2)</f>
        <v>0</v>
      </c>
      <c r="BL119" s="16" t="s">
        <v>131</v>
      </c>
      <c r="BM119" s="138" t="s">
        <v>581</v>
      </c>
    </row>
    <row r="120" spans="2:65" s="1" customFormat="1" ht="6.95" customHeight="1"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28"/>
    </row>
  </sheetData>
  <autoFilter ref="C116:K119" xr:uid="{00000000-0009-0000-0000-000008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15</vt:i4>
      </vt:variant>
      <vt:variant>
        <vt:lpstr>Pojmenované oblasti</vt:lpstr>
      </vt:variant>
      <vt:variant>
        <vt:i4>30</vt:i4>
      </vt:variant>
    </vt:vector>
  </HeadingPairs>
  <TitlesOfParts>
    <vt:vector size="45" baseType="lpstr">
      <vt:lpstr>Rekapitulace stavby</vt:lpstr>
      <vt:lpstr>101 - SO 04  - Kiosek  ČS...</vt:lpstr>
      <vt:lpstr>102 - SO 04 - stavební př...</vt:lpstr>
      <vt:lpstr>103 - SO 04 - zpevněné pl...</vt:lpstr>
      <vt:lpstr>104 - SO 04 - elektročást</vt:lpstr>
      <vt:lpstr>105 - SO 04 - ČSPH - tech...</vt:lpstr>
      <vt:lpstr>201 - Posun haly - SO05</vt:lpstr>
      <vt:lpstr>202 - strojovna myčky - SO05</vt:lpstr>
      <vt:lpstr>203 - elektročást - SO05</vt:lpstr>
      <vt:lpstr>204 - Myčka technol - SO05</vt:lpstr>
      <vt:lpstr>205 - Areálové rozvody NN</vt:lpstr>
      <vt:lpstr>206 - Bourací práce u zpe...</vt:lpstr>
      <vt:lpstr>207 - Nové zpevněné ploch...</vt:lpstr>
      <vt:lpstr>208 - PBŘ</vt:lpstr>
      <vt:lpstr>209 - vedlejší rozpočtové...</vt:lpstr>
      <vt:lpstr>'101 - SO 04  - Kiosek  ČS...'!Názvy_tisku</vt:lpstr>
      <vt:lpstr>'102 - SO 04 - stavební př...'!Názvy_tisku</vt:lpstr>
      <vt:lpstr>'103 - SO 04 - zpevněné pl...'!Názvy_tisku</vt:lpstr>
      <vt:lpstr>'104 - SO 04 - elektročást'!Názvy_tisku</vt:lpstr>
      <vt:lpstr>'105 - SO 04 - ČSPH - tech...'!Názvy_tisku</vt:lpstr>
      <vt:lpstr>'201 - Posun haly - SO05'!Názvy_tisku</vt:lpstr>
      <vt:lpstr>'202 - strojovna myčky - SO05'!Názvy_tisku</vt:lpstr>
      <vt:lpstr>'203 - elektročást - SO05'!Názvy_tisku</vt:lpstr>
      <vt:lpstr>'204 - Myčka technol - SO05'!Názvy_tisku</vt:lpstr>
      <vt:lpstr>'205 - Areálové rozvody NN'!Názvy_tisku</vt:lpstr>
      <vt:lpstr>'206 - Bourací práce u zpe...'!Názvy_tisku</vt:lpstr>
      <vt:lpstr>'207 - Nové zpevněné ploch...'!Názvy_tisku</vt:lpstr>
      <vt:lpstr>'208 - PBŘ'!Názvy_tisku</vt:lpstr>
      <vt:lpstr>'209 - vedlejší rozpočtové...'!Názvy_tisku</vt:lpstr>
      <vt:lpstr>'Rekapitulace stavby'!Názvy_tisku</vt:lpstr>
      <vt:lpstr>'101 - SO 04  - Kiosek  ČS...'!Oblast_tisku</vt:lpstr>
      <vt:lpstr>'102 - SO 04 - stavební př...'!Oblast_tisku</vt:lpstr>
      <vt:lpstr>'103 - SO 04 - zpevněné pl...'!Oblast_tisku</vt:lpstr>
      <vt:lpstr>'104 - SO 04 - elektročást'!Oblast_tisku</vt:lpstr>
      <vt:lpstr>'105 - SO 04 - ČSPH - tech...'!Oblast_tisku</vt:lpstr>
      <vt:lpstr>'201 - Posun haly - SO05'!Oblast_tisku</vt:lpstr>
      <vt:lpstr>'202 - strojovna myčky - SO05'!Oblast_tisku</vt:lpstr>
      <vt:lpstr>'203 - elektročást - SO05'!Oblast_tisku</vt:lpstr>
      <vt:lpstr>'204 - Myčka technol - SO05'!Oblast_tisku</vt:lpstr>
      <vt:lpstr>'205 - Areálové rozvody NN'!Oblast_tisku</vt:lpstr>
      <vt:lpstr>'206 - Bourací práce u zpe...'!Oblast_tisku</vt:lpstr>
      <vt:lpstr>'207 - Nové zpevněné ploch...'!Oblast_tisku</vt:lpstr>
      <vt:lpstr>'208 - PBŘ'!Oblast_tisku</vt:lpstr>
      <vt:lpstr>'209 - vedlejší rozpočtové...'!Oblast_tisku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Hladil</dc:creator>
  <cp:lastModifiedBy>Stan S</cp:lastModifiedBy>
  <dcterms:created xsi:type="dcterms:W3CDTF">2025-06-01T19:57:59Z</dcterms:created>
  <dcterms:modified xsi:type="dcterms:W3CDTF">2025-06-05T17:27:30Z</dcterms:modified>
</cp:coreProperties>
</file>